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icitacao\licitações\2023\processos  licitatorios\pregao presencial\21_2023_prp_coleta_residuos\21_2023_prp_rerratificacao\"/>
    </mc:Choice>
  </mc:AlternateContent>
  <bookViews>
    <workbookView xWindow="0" yWindow="0" windowWidth="28800" windowHeight="12330"/>
  </bookViews>
  <sheets>
    <sheet name=" Memorial de Cálculo do Custo" sheetId="1" r:id="rId1"/>
    <sheet name="Planilha Composição de Custos" sheetId="2" r:id="rId2"/>
    <sheet name="Provisão para Rescisão" sheetId="3" r:id="rId3"/>
  </sheets>
  <calcPr calcId="162913"/>
</workbook>
</file>

<file path=xl/calcChain.xml><?xml version="1.0" encoding="utf-8"?>
<calcChain xmlns="http://schemas.openxmlformats.org/spreadsheetml/2006/main">
  <c r="C21" i="3" l="1"/>
  <c r="C234" i="2"/>
  <c r="C180" i="2" s="1"/>
  <c r="D231" i="2"/>
  <c r="B216" i="2"/>
  <c r="B212" i="2"/>
  <c r="B207" i="2"/>
  <c r="B215" i="2" s="1"/>
  <c r="B201" i="2"/>
  <c r="B219" i="2" s="1"/>
  <c r="E193" i="2"/>
  <c r="E169" i="2"/>
  <c r="F171" i="2" s="1"/>
  <c r="D14" i="2" s="1"/>
  <c r="E159" i="2"/>
  <c r="E158" i="2"/>
  <c r="E157" i="2"/>
  <c r="E156" i="2"/>
  <c r="C155" i="2"/>
  <c r="E155" i="2" s="1"/>
  <c r="E154" i="2"/>
  <c r="E153" i="2"/>
  <c r="E152" i="2"/>
  <c r="E151" i="2"/>
  <c r="E150" i="2"/>
  <c r="F159" i="2" s="1"/>
  <c r="F160" i="2" s="1"/>
  <c r="F163" i="2" s="1"/>
  <c r="D13" i="2" s="1"/>
  <c r="E141" i="2"/>
  <c r="F142" i="2" s="1"/>
  <c r="C134" i="2"/>
  <c r="E134" i="2" s="1"/>
  <c r="E133" i="2"/>
  <c r="D135" i="2" s="1"/>
  <c r="E135" i="2" s="1"/>
  <c r="D136" i="2" s="1"/>
  <c r="C128" i="2"/>
  <c r="E128" i="2" s="1"/>
  <c r="F129" i="2" s="1"/>
  <c r="D123" i="2"/>
  <c r="C123" i="2"/>
  <c r="E123" i="2" s="1"/>
  <c r="D122" i="2"/>
  <c r="E117" i="2"/>
  <c r="F118" i="2" s="1"/>
  <c r="D117" i="2"/>
  <c r="C116" i="2"/>
  <c r="E116" i="2" s="1"/>
  <c r="C114" i="2"/>
  <c r="E114" i="2" s="1"/>
  <c r="D106" i="2"/>
  <c r="E106" i="2" s="1"/>
  <c r="C105" i="2"/>
  <c r="C115" i="2" s="1"/>
  <c r="E115" i="2" s="1"/>
  <c r="C104" i="2"/>
  <c r="E104" i="2" s="1"/>
  <c r="D107" i="2" s="1"/>
  <c r="E107" i="2" s="1"/>
  <c r="E103" i="2"/>
  <c r="E90" i="2"/>
  <c r="E89" i="2"/>
  <c r="E88" i="2"/>
  <c r="E87" i="2"/>
  <c r="E91" i="2" s="1"/>
  <c r="F92" i="2" s="1"/>
  <c r="E86" i="2"/>
  <c r="E85" i="2"/>
  <c r="E84" i="2"/>
  <c r="E78" i="2"/>
  <c r="E77" i="2"/>
  <c r="E76" i="2"/>
  <c r="E75" i="2"/>
  <c r="E74" i="2"/>
  <c r="E73" i="2"/>
  <c r="E72" i="2"/>
  <c r="E71" i="2"/>
  <c r="E70" i="2"/>
  <c r="E69" i="2"/>
  <c r="D79" i="2" s="1"/>
  <c r="E68" i="2"/>
  <c r="E79" i="2" s="1"/>
  <c r="F80" i="2" s="1"/>
  <c r="F94" i="2" s="1"/>
  <c r="D11" i="2" s="1"/>
  <c r="C51" i="2"/>
  <c r="E51" i="2" s="1"/>
  <c r="E50" i="2"/>
  <c r="C50" i="2"/>
  <c r="E49" i="2"/>
  <c r="E52" i="2" s="1"/>
  <c r="D39" i="2"/>
  <c r="E39" i="2" s="1"/>
  <c r="E38" i="2"/>
  <c r="E37" i="2"/>
  <c r="C36" i="2"/>
  <c r="E36" i="2" s="1"/>
  <c r="E40" i="2" s="1"/>
  <c r="E28" i="2"/>
  <c r="A28" i="2"/>
  <c r="D25" i="2"/>
  <c r="A24" i="2"/>
  <c r="A23" i="2"/>
  <c r="A16" i="2"/>
  <c r="A13" i="2"/>
  <c r="A12" i="2"/>
  <c r="A11" i="2"/>
  <c r="A10" i="2"/>
  <c r="E154" i="1"/>
  <c r="G151" i="1"/>
  <c r="G152" i="1" s="1"/>
  <c r="G141" i="1"/>
  <c r="G142" i="1" s="1"/>
  <c r="G140" i="1"/>
  <c r="G139" i="1"/>
  <c r="G143" i="1" s="1"/>
  <c r="E87" i="1"/>
  <c r="E85" i="1"/>
  <c r="E78" i="1"/>
  <c r="E80" i="1" s="1"/>
  <c r="E88" i="1" s="1"/>
  <c r="E55" i="1"/>
  <c r="I36" i="1"/>
  <c r="E56" i="1" s="1"/>
  <c r="G56" i="1" s="1"/>
  <c r="I32" i="1"/>
  <c r="C122" i="2" s="1"/>
  <c r="E122" i="2" s="1"/>
  <c r="F124" i="2" s="1"/>
  <c r="E32" i="1"/>
  <c r="I31" i="1"/>
  <c r="I30" i="1"/>
  <c r="G144" i="1" l="1"/>
  <c r="E53" i="2"/>
  <c r="D41" i="2"/>
  <c r="E57" i="1"/>
  <c r="G55" i="1"/>
  <c r="G57" i="1" s="1"/>
  <c r="C54" i="2"/>
  <c r="B218" i="2"/>
  <c r="I39" i="1"/>
  <c r="E144" i="1"/>
  <c r="G153" i="1"/>
  <c r="C41" i="2"/>
  <c r="E105" i="2"/>
  <c r="D108" i="2" s="1"/>
  <c r="E108" i="2" s="1"/>
  <c r="D109" i="2" s="1"/>
  <c r="E109" i="2" s="1"/>
  <c r="F110" i="2" s="1"/>
  <c r="G154" i="1" l="1"/>
  <c r="E71" i="1"/>
  <c r="E72" i="1" s="1"/>
  <c r="E73" i="1" s="1"/>
  <c r="C136" i="2"/>
  <c r="E136" i="2" s="1"/>
  <c r="F137" i="2" s="1"/>
  <c r="F144" i="2" s="1"/>
  <c r="D12" i="2" s="1"/>
  <c r="D54" i="2"/>
  <c r="E54" i="2" s="1"/>
  <c r="E55" i="2" s="1"/>
  <c r="E155" i="1"/>
  <c r="B220" i="2"/>
  <c r="E145" i="1"/>
  <c r="G145" i="1" s="1"/>
  <c r="G146" i="1" s="1"/>
  <c r="G147" i="1" s="1"/>
  <c r="E41" i="2"/>
  <c r="E42" i="2" s="1"/>
  <c r="F57" i="2" l="1"/>
  <c r="D56" i="2"/>
  <c r="E56" i="2" s="1"/>
  <c r="G155" i="1"/>
  <c r="G156" i="1" s="1"/>
  <c r="G157" i="1" s="1"/>
  <c r="G159" i="1" s="1"/>
  <c r="D43" i="2"/>
  <c r="E43" i="2" s="1"/>
  <c r="F44" i="2"/>
  <c r="F59" i="2" s="1"/>
  <c r="F60" i="2" l="1"/>
  <c r="F61" i="2" s="1"/>
  <c r="D10" i="2" s="1"/>
  <c r="D15" i="2" l="1"/>
  <c r="D16" i="2" l="1"/>
  <c r="D17" i="2"/>
  <c r="F174" i="2"/>
  <c r="D180" i="2" l="1"/>
  <c r="E180" i="2" s="1"/>
  <c r="F181" i="2" s="1"/>
  <c r="F183" i="2" s="1"/>
  <c r="F185" i="2" s="1"/>
  <c r="F11" i="2"/>
  <c r="F14" i="2"/>
  <c r="F13" i="2"/>
  <c r="F12" i="2"/>
  <c r="F10" i="2"/>
  <c r="F16" i="2"/>
  <c r="F17" i="2" l="1"/>
</calcChain>
</file>

<file path=xl/sharedStrings.xml><?xml version="1.0" encoding="utf-8"?>
<sst xmlns="http://schemas.openxmlformats.org/spreadsheetml/2006/main" count="478" uniqueCount="328">
  <si>
    <t>ESTADO DO RIO GRANDE DO SUL</t>
  </si>
  <si>
    <t>ENTRE RIOS DO SUL</t>
  </si>
  <si>
    <t>SETOR DE CONTABILIDADE</t>
  </si>
  <si>
    <t xml:space="preserve">MEMORIAL DE CÁLCULO DO CUSTO DA COLETA DE LIXO  </t>
  </si>
  <si>
    <t xml:space="preserve">O presente memorial tem por finalidade fundamentar a Planilha de Composição de Custos </t>
  </si>
  <si>
    <t xml:space="preserve">para a prestação de serviços de coleta, transporte e classificação dos resíduos sólidos residenciais </t>
  </si>
  <si>
    <t xml:space="preserve">e comerciais recicláveis e não recicláveis, não contaminantes e não industriais, com posterior </t>
  </si>
  <si>
    <t xml:space="preserve">destinação junto ao aterro sanitário licenciado,  servindo como Planilha Orçamentária (PO) do </t>
  </si>
  <si>
    <t xml:space="preserve"> processo licitatorio.</t>
  </si>
  <si>
    <t xml:space="preserve">Método Utilizado: Método de Custo por Absorção ou Custeio Integral onde todos os custos </t>
  </si>
  <si>
    <t>são direcionados à atividade proporcionalmente ao esforço exigido para a atividade, a fim de</t>
  </si>
  <si>
    <t>que todos os custos esteja devidamente apropriados.</t>
  </si>
  <si>
    <t>A Secretaria de Obras e o Departamento de Meio Ambiente elaboraram as rotas de coleta</t>
  </si>
  <si>
    <t>com a utilização do GPS (Global Positioning System), que criou por meio do método de mode-</t>
  </si>
  <si>
    <t>lagem, os roteiros onde será realizada a coleta objeto da licitação. Tais mapas passam a</t>
  </si>
  <si>
    <t>fazer parte integrante deste memorial.</t>
  </si>
  <si>
    <t>O roteiro principal chamado de "perímetro urbano" totalizou 23,2 km, no qual a coleta será</t>
  </si>
  <si>
    <t xml:space="preserve">realizada 03 (três) vezes por semana. O roteiro chamado "Roteiro Rural", </t>
  </si>
  <si>
    <t xml:space="preserve">totalizou 63 km e será realizado uma vez por mês. O roteiro denominado "Roteiro Rural" </t>
  </si>
  <si>
    <t>atende as comunidades de Vila União e Alto Alegre, passando por Volta Verde.</t>
  </si>
  <si>
    <t>Para calcular o número de quilômetros rodados por mês utilizamos as seguintes tabelas:</t>
  </si>
  <si>
    <t xml:space="preserve">Deslocamentos intermitentes </t>
  </si>
  <si>
    <t>Roteiro</t>
  </si>
  <si>
    <t>N. Coletas</t>
  </si>
  <si>
    <t>Fator Semanas</t>
  </si>
  <si>
    <t>Km Rod.</t>
  </si>
  <si>
    <t>Total Km/mês</t>
  </si>
  <si>
    <t xml:space="preserve">Perímetro Urbano </t>
  </si>
  <si>
    <t xml:space="preserve">Perímetro Rural </t>
  </si>
  <si>
    <t xml:space="preserve">Total Deslocamentos </t>
  </si>
  <si>
    <t>Deslocamentos Contínuos</t>
  </si>
  <si>
    <t>Coleta Mensal</t>
  </si>
  <si>
    <t>Total KM/mês</t>
  </si>
  <si>
    <t>Entre Rios a Trindade</t>
  </si>
  <si>
    <t>N. Viagens Mensais</t>
  </si>
  <si>
    <t>Distância</t>
  </si>
  <si>
    <t>Total Km</t>
  </si>
  <si>
    <t>Total Km Rodados/Mês</t>
  </si>
  <si>
    <t xml:space="preserve">Obs.: Todos os dados são mensais. </t>
  </si>
  <si>
    <t>O estudo se baseou na utilização de caminhão com capacidade média de oito (8)</t>
  </si>
  <si>
    <t>Toneladas, cujo consumo médio de óleo diesel é de 4,1 km por litro em deslocamento</t>
  </si>
  <si>
    <t xml:space="preserve">contínuo em pista de asfalto e em deslocamento contínuo em pista de saibro ou chão </t>
  </si>
  <si>
    <t xml:space="preserve">batido. Já para os deslomentos intermitentes para a coleta o consumo médio estimado </t>
  </si>
  <si>
    <t>é de 2,2 km por litro.</t>
  </si>
  <si>
    <t>O deslocamento da sede do Município é o Conigepu, destino final do lixo, na cidade de Trindade do Sul</t>
  </si>
  <si>
    <t xml:space="preserve">que conforme levantamento totaliza 43,2 km </t>
  </si>
  <si>
    <t>Considerando os dados coletados pela Secretaria Municipal de Obras, elaborou-se o se-</t>
  </si>
  <si>
    <t>guinte quadro para calcular o consumo óleo diesel.</t>
  </si>
  <si>
    <t>Descrição</t>
  </si>
  <si>
    <t>Km/litros</t>
  </si>
  <si>
    <t>Total litros</t>
  </si>
  <si>
    <t>Quilometros de Coleta Intermitente</t>
  </si>
  <si>
    <t>Quilometros de Coleta Contínua</t>
  </si>
  <si>
    <t>Total</t>
  </si>
  <si>
    <t>Dados para Depreciação do Caminhão:</t>
  </si>
  <si>
    <t>O preço médio de aquição é de R$230.000,00 e em torno de R$20.000,00 é o investi-</t>
  </si>
  <si>
    <t xml:space="preserve">mento em uma carroceria, totalizando R$250.000,00. Considerou-se a utlização       do </t>
  </si>
  <si>
    <t>mesmo por dez (10) anos, o valor residual recuperável do caminhão ao final do projeto, com</t>
  </si>
  <si>
    <t>base no preço de mercado é de R$69.000,00, assim sendo tem-se o valor depreciável em 10</t>
  </si>
  <si>
    <t>anos é de R$161.000,00. E para a carroceria o valor residual será de R$2.000,00.</t>
  </si>
  <si>
    <t>Para o cálculo do consumo de pneus considerou-se uma durabilidade média de 23.000 km</t>
  </si>
  <si>
    <t>rodados e o valor orçado pelo município. Assim sendo, elaborou-se a tabela a seguir,</t>
  </si>
  <si>
    <t>para evidenciar o desgaste mensal  de pneus em R$:</t>
  </si>
  <si>
    <t>Valor de 6 Pneus 1.000/20</t>
  </si>
  <si>
    <t>Durabilidade em Km</t>
  </si>
  <si>
    <t>Km percorridos por mês</t>
  </si>
  <si>
    <t>Duração dos Pneus em meses</t>
  </si>
  <si>
    <t>Valor Desgaste Mensal dos Pneus</t>
  </si>
  <si>
    <t>Cálculo da Depreciação Mensal do Caminhão pelo Método Linear</t>
  </si>
  <si>
    <t>Preço de Aquisição</t>
  </si>
  <si>
    <t>Valor Residual</t>
  </si>
  <si>
    <t>Valor Depreciável</t>
  </si>
  <si>
    <t>Tempo de Utilização em meses</t>
  </si>
  <si>
    <t>Valor Depreciação Mensal</t>
  </si>
  <si>
    <t>Cálculo da Depreciação Mensal da Carroceria pelo Método Linear</t>
  </si>
  <si>
    <t xml:space="preserve"> </t>
  </si>
  <si>
    <t>Valor total Depreciação Mensal</t>
  </si>
  <si>
    <t>O preço  do óleo diesel licitado pelo Município de Entre Rios do Sul é de R$ 5,89 ao litro.</t>
  </si>
  <si>
    <t>Para este estudo foi considerado que um ano possui 52  semanas e 1 dia, sendo assim</t>
  </si>
  <si>
    <t xml:space="preserve">teremos 4,33 semanas por mês. </t>
  </si>
  <si>
    <t xml:space="preserve">Para o cálculo da provisão para ações trabalhista, este estudo já considerou a chamada </t>
  </si>
  <si>
    <t xml:space="preserve">Reforma Trabalhista introduzida no nosso ordenamento jurídico pela Lei 13.467/2017, </t>
  </si>
  <si>
    <t>levou em conta também o aviso prévio proporcional e a multa rescisória sobre o FGTS.</t>
  </si>
  <si>
    <t xml:space="preserve">Para o cálculo dos custos e provisões da folha de pagamento foi utlizada a planilha do </t>
  </si>
  <si>
    <t xml:space="preserve">Livro Construíndo Planos de Negócios dos Professores Cesar Simões Salim, Neslon </t>
  </si>
  <si>
    <t>Hochman, Andrea Cecilia Rama e Silvia Ana Ramal, Editora Elsevier, RJ.</t>
  </si>
  <si>
    <t xml:space="preserve">Para os cálculos das Contribuoções Sociais teve-se como parámetro também o Anexo </t>
  </si>
  <si>
    <t>VII-D, da IN  05/2017, de 05 de maio de 2017, do Ministério de Planejamento, Desenvol-</t>
  </si>
  <si>
    <r>
      <rPr>
        <sz val="11"/>
        <rFont val="Arial"/>
      </rPr>
      <t xml:space="preserve">vimento e Gestão disponível em: </t>
    </r>
    <r>
      <rPr>
        <sz val="10"/>
        <rFont val="Arial"/>
      </rPr>
      <t>https://www.comprasgovernamentais.gov.br/index.php/anexo-in5-2017</t>
    </r>
  </si>
  <si>
    <t>Considerou-se para os cálculos dos encargos sociais empresa enquadra no regime tributário</t>
  </si>
  <si>
    <t>do Lucro Real ou Presumido.</t>
  </si>
  <si>
    <t>Para o cálculo das Provisões Para Rescisões têm-se como referência a Planilha de Custos</t>
  </si>
  <si>
    <t>disponível em https://www.licitacao.online/planilha/modulo44, elaborada pela Bolsa Brasilei-</t>
  </si>
  <si>
    <t>ra de Mercadorias.</t>
  </si>
  <si>
    <t>No rateio da folha de pagamento considerou-se a utlização de 01 (hum) motorista e 03(três)</t>
  </si>
  <si>
    <t>garís. O motorista trabalha das 07hs00min até as 12hs00min. Os garís trabalham igualmente</t>
  </si>
  <si>
    <t>das 07hs00min às 12hs00min, com intervalo para almoço até as 13hs30min. Sendo que das</t>
  </si>
  <si>
    <t>13hs30min até as 17hs18min os três garís fazem a triagem ou seleção dos materiais para o</t>
  </si>
  <si>
    <t>posterior envio ao aterro e compostagem.</t>
  </si>
  <si>
    <t>Considerando que dos 05(cinco) dias semanais os garís trabalham 03(três), têm-se     que</t>
  </si>
  <si>
    <t>60% (sessenta por cento) dos seus custos trabalhistas devem ser rateados para a atividade.</t>
  </si>
  <si>
    <t xml:space="preserve">No caso do motorista ele trabalha 05 (cinco) hs diárias para a coleta e mais 30 minutos a </t>
  </si>
  <si>
    <t>tarde para fazer o destino final com a caçamba. O Motorista trabalha um total de 16hs30 min</t>
  </si>
  <si>
    <t>semanais para a atividade. Considerando uma carga horária prevista na CLT de 44 hs sema-</t>
  </si>
  <si>
    <t>nais, representa 37,50% da folha de pagamento mensal.</t>
  </si>
  <si>
    <t xml:space="preserve">Do local da triagem até o aterro a distância a ser percorrida pelo caminhão caçamba foi </t>
  </si>
  <si>
    <t>estimado em 1.000 m e em torno de 15 viagens mensais.</t>
  </si>
  <si>
    <t>Para o aterro e compostagem considerou-se a utlização de trator 4x4 com pá frontal ou  re-</t>
  </si>
  <si>
    <t>troescavadeira, por 01h30min/dia, em média, por 15 vezes ao mês. Que conforme Tabela de</t>
  </si>
  <si>
    <t>valor da hora trabalhada é de R$80,00. O preço da hora máquina foi</t>
  </si>
  <si>
    <t xml:space="preserve"> baseada em licitação do setor público.</t>
  </si>
  <si>
    <t xml:space="preserve">O salário do Motorista foi calculado com base no dissídio do Sindicato dos Trabalhadores </t>
  </si>
  <si>
    <t>Rodoviários do Alto Uruguai que definfiu o piso salaria da categoria de Motorista de Cami-</t>
  </si>
  <si>
    <t>nhão de Coleta e Entrega e os Garís ou Coletores de Lixo pelo Salário Mínimo Regional do</t>
  </si>
  <si>
    <t>Estado do Rio Grande do Sul.</t>
  </si>
  <si>
    <t>Motorista de Carga/Coleta e Entraga</t>
  </si>
  <si>
    <t xml:space="preserve">Salário Básico </t>
  </si>
  <si>
    <t>Auxílio Refeição *</t>
  </si>
  <si>
    <t>Premio Assiduidade *</t>
  </si>
  <si>
    <t>Insalubridade</t>
  </si>
  <si>
    <t>Subtotal</t>
  </si>
  <si>
    <t>Encargos Sociais</t>
  </si>
  <si>
    <t>Provisões Diversas</t>
  </si>
  <si>
    <t xml:space="preserve">Total do Custo do Folha </t>
  </si>
  <si>
    <t>Representatividade na Atividade</t>
  </si>
  <si>
    <t>* Benefícios previstos no Dissído do Sindicato da Categoria.</t>
  </si>
  <si>
    <t>Coletores de Lixo (Garis)</t>
  </si>
  <si>
    <t>Encargos Sociais - Grupo A</t>
  </si>
  <si>
    <t>Provisões Diversas - Grupos B;C;E</t>
  </si>
  <si>
    <t>Total Geral de Folha de Pagamento</t>
  </si>
  <si>
    <t>Considerou-se ainda a higienização ou seja a lavação do caminhão que deve ser realizada</t>
  </si>
  <si>
    <t>no mínimo 15 vezes ao mês. Proporcionalizando o custo ao tempo utilizado na atividade</t>
  </si>
  <si>
    <t>ao preço de R$100,00 cada higienização/lavação, conforme preço de mercado.</t>
  </si>
  <si>
    <t xml:space="preserve">             PREFEITURA MUNICIPAL DE ENTRE RIOS DO SUL</t>
  </si>
  <si>
    <t xml:space="preserve">Coleta de Resíduos Sólidos Urbanos </t>
  </si>
  <si>
    <t>Planilha de Composição de Custos</t>
  </si>
  <si>
    <t>Síntese dos custos</t>
  </si>
  <si>
    <t>Item</t>
  </si>
  <si>
    <t>Custo (R$/mês)</t>
  </si>
  <si>
    <t>%</t>
  </si>
  <si>
    <t>5. Horas Máquinas de Trator com Pá Frontal</t>
  </si>
  <si>
    <t>Total dos Custos Antes do BDI</t>
  </si>
  <si>
    <t xml:space="preserve">Custo total mensal com coleta </t>
  </si>
  <si>
    <t>Síntese de quantitativos</t>
  </si>
  <si>
    <t>Mão de obra</t>
  </si>
  <si>
    <t>Quantidade</t>
  </si>
  <si>
    <t>Total de mão de obra (postos de trabalho)</t>
  </si>
  <si>
    <t>Veículo</t>
  </si>
  <si>
    <t>1. Mão de obra</t>
  </si>
  <si>
    <t>1.1. Operário Turno do Dia</t>
  </si>
  <si>
    <t>Discriminação</t>
  </si>
  <si>
    <t>Unidade</t>
  </si>
  <si>
    <t>Preço unitário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</si>
  <si>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</si>
  <si>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Salário Normal</t>
  </si>
  <si>
    <t>mês</t>
  </si>
  <si>
    <t>Horas Extras (100%)</t>
  </si>
  <si>
    <t>hora</t>
  </si>
  <si>
    <t>Horas Extras (50%)</t>
  </si>
  <si>
    <t>Adicional de Insalubridade</t>
  </si>
  <si>
    <t>Soma</t>
  </si>
  <si>
    <t>Total por Operário</t>
  </si>
  <si>
    <t>Total do Efetivo</t>
  </si>
  <si>
    <t>homem</t>
  </si>
  <si>
    <t>Percentual de Tempo Rateado à Atividade</t>
  </si>
  <si>
    <t>1.2. Motorista Turno do Dia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</si>
  <si>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</si>
  <si>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Total por Motorista</t>
  </si>
  <si>
    <t>Custo Mensal com Mão de obra (R$/mês) ..............................................................................................</t>
  </si>
  <si>
    <t>Provisões Diversas Sobre a Mão de Obra</t>
  </si>
  <si>
    <t>Total da Mão de obra R$</t>
  </si>
  <si>
    <t>2. Uniformes e Equipamentos de Proteção Individual</t>
  </si>
  <si>
    <t>2.1. Uniformes e EPI's para Operário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</si>
  <si>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</si>
  <si>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Jaqueta com reflexivo (NBR 15.292)</t>
  </si>
  <si>
    <t>unidade</t>
  </si>
  <si>
    <t>Calça</t>
  </si>
  <si>
    <t>Camiseta de algodão</t>
  </si>
  <si>
    <t>Boné</t>
  </si>
  <si>
    <t>Botina de segurança c/ palmilha aço</t>
  </si>
  <si>
    <t>par</t>
  </si>
  <si>
    <t>Capa de chuva amarela com reflexivo</t>
  </si>
  <si>
    <t>Colete reflexivo</t>
  </si>
  <si>
    <t>Luva de proteção</t>
  </si>
  <si>
    <t>Respirador semifacial p/ poeira e gases</t>
  </si>
  <si>
    <t>Protetor solar FPS 30</t>
  </si>
  <si>
    <t>frasco 120g</t>
  </si>
  <si>
    <t>Higienização de uniformes e EPI's</t>
  </si>
  <si>
    <t>2.2. Uniformes e EPI's para Motorista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</si>
  <si>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</si>
  <si>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Camiseta</t>
  </si>
  <si>
    <t>Custo Mensal com Uniformes e EPI's (R$/mês) .........................................................................</t>
  </si>
  <si>
    <t>3. Veículo</t>
  </si>
  <si>
    <t>3.1. Veículo Toco com Carroceria de Madeira</t>
  </si>
  <si>
    <t>3.1.1. Depreciação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</si>
  <si>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</si>
  <si>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Custo de aquisição do chassi</t>
  </si>
  <si>
    <t>Custo aquisição carroceria (cpr. min 6m)</t>
  </si>
  <si>
    <t>Custo de aquisição do braço hidráulico</t>
  </si>
  <si>
    <t>Depreciação do chassi (120 meses)</t>
  </si>
  <si>
    <t>Depreciação carroceria (120 meses)</t>
  </si>
  <si>
    <t>Depreciação braço hidráulico (120 meses)</t>
  </si>
  <si>
    <t>Depreciação mensal do veículo</t>
  </si>
  <si>
    <t>3.1.2. Impostos e Seguros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</si>
  <si>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</si>
  <si>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IPVA</t>
  </si>
  <si>
    <t>Seguro obrigatório</t>
  </si>
  <si>
    <t>Seguro contra terceiros</t>
  </si>
  <si>
    <t>Total de Impostos e seguros mensais</t>
  </si>
  <si>
    <t>3.1.3. Consumos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</si>
  <si>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</si>
  <si>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Custo óleo diesel/km rodado/Coleta Intermitente</t>
  </si>
  <si>
    <t>km/l</t>
  </si>
  <si>
    <t>Custo óleo diesel/km rodado/Coleta Contínua</t>
  </si>
  <si>
    <t>3.1.4. Manutenção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</si>
  <si>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</si>
  <si>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Manutenção Preventiva/mês</t>
  </si>
  <si>
    <t>3.1.5. Pneus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</si>
  <si>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</si>
  <si>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Custo do jogo de pneus 1000/20</t>
  </si>
  <si>
    <t>Custo de recapagem</t>
  </si>
  <si>
    <t>Custo jg. compl. + recap. / km rodado</t>
  </si>
  <si>
    <t>km/jogo</t>
  </si>
  <si>
    <t>Custo mensal com pneus</t>
  </si>
  <si>
    <t>km</t>
  </si>
  <si>
    <t>3.1.6. Higienização/Lavação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</si>
  <si>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</si>
  <si>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Higienização/Lavação</t>
  </si>
  <si>
    <t>Custo Mensal com Veículos  (R$/mês) ................................................................................</t>
  </si>
  <si>
    <t>4. Ferramentas e Materiais de Consumo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</si>
  <si>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</si>
  <si>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Recipiente térmico para água (5L)</t>
  </si>
  <si>
    <t>Pá de Concha</t>
  </si>
  <si>
    <t>Vassoura</t>
  </si>
  <si>
    <t>Enzima líquida (lavagem contêineres)</t>
  </si>
  <si>
    <t>litros</t>
  </si>
  <si>
    <t>Água potável (lavadora contêineres)</t>
  </si>
  <si>
    <t>m³</t>
  </si>
  <si>
    <t>Água potável (lavagem externa contêin.)</t>
  </si>
  <si>
    <t>Mater. limpeza (Equipe lavag. contêineres)</t>
  </si>
  <si>
    <t>verba</t>
  </si>
  <si>
    <t>Publicidade (adesivos equipamentos)</t>
  </si>
  <si>
    <t>cj</t>
  </si>
  <si>
    <t>Publicidade (adesivos veículos)</t>
  </si>
  <si>
    <t>Publicidade (adesivos contêineres)</t>
  </si>
  <si>
    <t>Custo Mensal com Ferramentas e Materiais de Consumo (R$/mês) ..............................................</t>
  </si>
  <si>
    <t>5. Custo Compostagem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</si>
  <si>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</si>
  <si>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Horas máquina Trator Pá Frontal</t>
  </si>
  <si>
    <t>horas</t>
  </si>
  <si>
    <t>Custo Mensal com Custo Compostagem (R$/mês) ..............................................</t>
  </si>
  <si>
    <t>CUSTO TOTAL MENSAL COM DESPESAS OPERACIONAIS (R$/mês) ........................................................................................................</t>
  </si>
  <si>
    <t>6. Benefícios e Despesas Indiretas - BDI</t>
  </si>
  <si>
    <r>
      <rPr>
        <b/>
        <sz val="9"/>
        <rFont val="Arial"/>
      </rPr>
      <t xml:space="preserve">Total </t>
    </r>
    <r>
      <rPr>
        <b/>
        <u/>
        <sz val="9"/>
        <rFont val="Arial"/>
      </rPr>
      <t>(R$)</t>
    </r>
  </si>
  <si>
    <t>Benefícios e despesas indiretas</t>
  </si>
  <si>
    <t>Custo Mensal com BDI (R$/mês) .............................................................................................</t>
  </si>
  <si>
    <t>CUSTOS MENSAL TOTAL (R$/mês) ....................................................................................................</t>
  </si>
  <si>
    <t xml:space="preserve">Encargos Sociais - Provisões </t>
  </si>
  <si>
    <t>Grupo A</t>
  </si>
  <si>
    <t>Valor antes de embutir o INSS F185</t>
  </si>
  <si>
    <t>INSS</t>
  </si>
  <si>
    <t>FGTS</t>
  </si>
  <si>
    <t>Valor foi somado a célula D10</t>
  </si>
  <si>
    <t>Seg. Acid. Trabalho</t>
  </si>
  <si>
    <t>Salário Educação</t>
  </si>
  <si>
    <t>Sebrae</t>
  </si>
  <si>
    <t>Sesi/Sesc/DPC/Faer</t>
  </si>
  <si>
    <t>Senai/Senac/DPC/Faer</t>
  </si>
  <si>
    <t>Incra</t>
  </si>
  <si>
    <t>Sub-total</t>
  </si>
  <si>
    <t>Grupo B</t>
  </si>
  <si>
    <t>Férias</t>
  </si>
  <si>
    <t>Aviso Prévio</t>
  </si>
  <si>
    <t>Auxílio Doença</t>
  </si>
  <si>
    <t>Grupo C</t>
  </si>
  <si>
    <t>13° Salário</t>
  </si>
  <si>
    <t>50% FGTS e Verbas Rescisórias</t>
  </si>
  <si>
    <t>Grupo E</t>
  </si>
  <si>
    <t>Grupo A sobre Grupo B</t>
  </si>
  <si>
    <t>FGTS sobre  Aviso Prévio</t>
  </si>
  <si>
    <t>Total das Provisões</t>
  </si>
  <si>
    <t>Total Geral do Custos Sobre a Folha</t>
  </si>
  <si>
    <t>Composição do BDI - Benefícios e Despesas Indiretas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</si>
  <si>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</si>
  <si>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</si>
  <si>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</si>
  <si>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</si>
  <si>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</si>
  <si>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</si>
  <si>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</si>
  <si>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</si>
  <si>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sobre o Faturamentos</t>
  </si>
  <si>
    <t>T</t>
  </si>
  <si>
    <t>Tabela apresentada pela empresa</t>
  </si>
  <si>
    <t>Tributos - PIS/COFINS</t>
  </si>
  <si>
    <t>Fórmula para o cálculo do BDI:</t>
  </si>
  <si>
    <t>{[(1+AC+SRG) x (1+L) x (1+DF)] / (1-T)} -1</t>
  </si>
  <si>
    <t>Resultado do cálculo do BDI:</t>
  </si>
  <si>
    <t>4.4</t>
  </si>
  <si>
    <t>Provisão para Rescisão</t>
  </si>
  <si>
    <t>A</t>
  </si>
  <si>
    <t>Aviso prévio indenizado</t>
  </si>
  <si>
    <r>
      <rPr>
        <sz val="12"/>
        <rFont val="Arial"/>
      </rPr>
      <t>1 salário integral x (1 mês não trabalhado / 12 meses) x 5,5% estatística = </t>
    </r>
    <r>
      <rPr>
        <b/>
        <sz val="12"/>
        <rFont val="Arial"/>
      </rPr>
      <t>0,42%</t>
    </r>
  </si>
  <si>
    <t>B</t>
  </si>
  <si>
    <t>Incidência do FGTS sobre aviso prévio indenizado</t>
  </si>
  <si>
    <r>
      <rPr>
        <sz val="12"/>
        <rFont val="Arial"/>
      </rPr>
      <t>8% x 0,42% = </t>
    </r>
    <r>
      <rPr>
        <b/>
        <sz val="12"/>
        <rFont val="Arial"/>
      </rPr>
      <t>0,03%</t>
    </r>
  </si>
  <si>
    <t>C</t>
  </si>
  <si>
    <t>Multa do FGTS do aviso prévio indenizado</t>
  </si>
  <si>
    <t>(Remuneração + 13º salário + Férias + Adicional de férias) x 50% multa x 8% Fgts x 0,9 x 0,5 = 2,15</t>
  </si>
  <si>
    <t>(1 Remuneração + 0,0833 13º Salário + 0,0833 Férias + 0,0278 Adic.Férias) x 0,5 Multa x 0,08 FGTS x 0,9 x 0,5 = 2,15</t>
  </si>
  <si>
    <t>D</t>
  </si>
  <si>
    <t>Aviso prévio trabalhado</t>
  </si>
  <si>
    <r>
      <rPr>
        <sz val="12"/>
        <rFont val="Arial"/>
      </rPr>
      <t>[(1 salário integral / 30 dias) x </t>
    </r>
    <r>
      <rPr>
        <b/>
        <sz val="12"/>
        <rFont val="Arial"/>
      </rPr>
      <t>7 dias</t>
    </r>
    <r>
      <rPr>
        <sz val="12"/>
        <rFont val="Arial"/>
      </rPr>
      <t>] / 12 meses =</t>
    </r>
    <r>
      <rPr>
        <b/>
        <sz val="12"/>
        <rFont val="Arial"/>
      </rPr>
      <t>1,94%</t>
    </r>
    <r>
      <rPr>
        <sz val="12"/>
        <rFont val="Arial"/>
      </rPr>
      <t> é o índice</t>
    </r>
  </si>
  <si>
    <r>
      <rPr>
        <b/>
        <i/>
        <sz val="12"/>
        <rFont val="Arial"/>
      </rPr>
      <t>Base de Cálculo</t>
    </r>
    <r>
      <rPr>
        <sz val="12"/>
        <rFont val="Arial"/>
      </rPr>
      <t> = Módulo 1 + Módulo 2 + 13º + Adicional de Férias</t>
    </r>
  </si>
  <si>
    <t>Cálculo: (Base de Cálculo) x 1,94%</t>
  </si>
  <si>
    <t>E</t>
  </si>
  <si>
    <t>Incidência do submódulo 4.1 sobre aviso prévio trabalhado</t>
  </si>
  <si>
    <t>(Submódulo 4.1) x 1,94%</t>
  </si>
  <si>
    <r>
      <rPr>
        <sz val="12"/>
        <rFont val="Arial"/>
      </rPr>
      <t>Exemplo: 36,80% x 1,94% = </t>
    </r>
    <r>
      <rPr>
        <b/>
        <sz val="12"/>
        <rFont val="Arial"/>
      </rPr>
      <t>0,71%</t>
    </r>
    <r>
      <rPr>
        <sz val="12"/>
        <rFont val="Arial"/>
      </rPr>
      <t> seria o índice</t>
    </r>
  </si>
  <si>
    <r>
      <rPr>
        <b/>
        <i/>
        <sz val="12"/>
        <rFont val="Arial"/>
      </rPr>
      <t>Base de Cálculo</t>
    </r>
    <r>
      <rPr>
        <sz val="12"/>
        <rFont val="Arial"/>
      </rPr>
      <t> = Módulo 1 + Módulo 2 + 13º + Adicional de Férias</t>
    </r>
  </si>
  <si>
    <t>Cálculo: (Base de Cálculo) x 0,71%</t>
  </si>
  <si>
    <t>F</t>
  </si>
  <si>
    <t>Multa do FGTS do aviso prévio trabalhado</t>
  </si>
  <si>
    <t>(Remuneração + 13º salário + Férias + Adicional de férias) x 50% multa x 8% Fgts x 0,9 x 0,5</t>
  </si>
  <si>
    <t>(1 Remuneração + 0,0833 13º Salário + 0,0833 Férias + 0,0278 Adic.Férias) x 0,5 Multa x 0,08 FGTS x 0,9 x 0,5</t>
  </si>
  <si>
    <t xml:space="preserve">TOTAL DAS PROVISÕES PARA RESCISÃO </t>
  </si>
  <si>
    <t xml:space="preserve">Fonte: </t>
  </si>
  <si>
    <t>https://www.licitacao.online/planilha/modulo44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</si>
</sst>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_-* #,##0.00_-;\-* #,##0.00_-;_-* &quot;-&quot;??_-;_-@"/>
    <numFmt numFmtId="166" formatCode="&quot;R$ &quot;#,##0.00"/>
    <numFmt numFmtId="167" formatCode="&quot;R$ &quot;#,##0.00_);\(&quot;R$ &quot;#,##0.00\)"/>
    <numFmt numFmtId="168" formatCode="_(* #,##0_);_(* \(#,##0\);_(* &quot;-&quot;??_);_(@_)"/>
    <numFmt numFmtId="169" formatCode="_(* #,##0.0000_);_(* \(#,##0.0000\);_(* &quot;-&quot;??_);_(@_)"/>
    <numFmt numFmtId="170" formatCode="&quot;R$ &quot;#,##0.00_);[Red]\(&quot;R$ &quot;#,##0.00\)"/>
    <numFmt numFmtId="171" formatCode="_(* #,##0.000_);_(* \(#,##0.000\);_(* &quot;-&quot;??_);_(@_)"/>
    <numFmt numFmtId="172" formatCode="#,##0.0"/>
    <numFmt numFmtId="173" formatCode="0.0000%"/>
  </numFmts>
  <fonts count="20" x14ac:knownFonts="1">
    <font>
      <sz val="10"/>
      <color rgb="FF000000"/>
      <name val="Calibri"/>
      <scheme val="minor"/>
    </font>
    <font>
      <b/>
      <sz val="11"/>
      <name val="Arial"/>
    </font>
    <font>
      <sz val="11"/>
      <name val="Arial"/>
    </font>
    <font>
      <sz val="11"/>
      <color rgb="FF333333"/>
      <name val="Arial"/>
    </font>
    <font>
      <b/>
      <sz val="11"/>
      <color rgb="FF333333"/>
      <name val="Arial"/>
    </font>
    <font>
      <sz val="10"/>
      <name val="Calibri"/>
    </font>
    <font>
      <b/>
      <sz val="10"/>
      <name val="Arial"/>
    </font>
    <font>
      <sz val="9"/>
      <name val="Arial"/>
    </font>
    <font>
      <sz val="10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sz val="18"/>
      <name val="Arial"/>
    </font>
    <font>
      <sz val="10"/>
      <color rgb="FFFF0000"/>
      <name val="Arial"/>
    </font>
    <font>
      <b/>
      <i/>
      <sz val="10"/>
      <name val="Arial"/>
    </font>
    <font>
      <b/>
      <i/>
      <sz val="12"/>
      <name val="Arial"/>
    </font>
    <font>
      <u/>
      <sz val="12"/>
      <color rgb="FF0000FF"/>
      <name val="Arial"/>
    </font>
    <font>
      <b/>
      <u/>
      <sz val="9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33CCCC"/>
      </left>
      <right style="medium">
        <color rgb="FF969696"/>
      </right>
      <top/>
      <bottom/>
      <diagonal/>
    </border>
    <border>
      <left style="medium">
        <color rgb="FF969696"/>
      </left>
      <right/>
      <top/>
      <bottom/>
      <diagonal/>
    </border>
    <border>
      <left style="medium">
        <color rgb="FF33CCCC"/>
      </left>
      <right style="medium">
        <color rgb="FF969696"/>
      </right>
      <top/>
      <bottom/>
      <diagonal/>
    </border>
    <border>
      <left style="medium">
        <color rgb="FF33CCCC"/>
      </left>
      <right style="medium">
        <color rgb="FF969696"/>
      </right>
      <top/>
      <bottom/>
      <diagonal/>
    </border>
  </borders>
  <cellStyleXfs count="1">
    <xf numFmtId="0" fontId="0" fillId="0" borderId="0"/>
  </cellStyleXfs>
  <cellXfs count="332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164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/>
    <xf numFmtId="0" fontId="2" fillId="0" borderId="1" xfId="0" applyFont="1" applyBorder="1" applyAlignment="1"/>
    <xf numFmtId="164" fontId="2" fillId="0" borderId="4" xfId="0" applyNumberFormat="1" applyFont="1" applyBorder="1" applyAlignment="1"/>
    <xf numFmtId="165" fontId="1" fillId="0" borderId="4" xfId="0" applyNumberFormat="1" applyFont="1" applyBorder="1" applyAlignme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1" fillId="2" borderId="7" xfId="0" applyFont="1" applyFill="1" applyBorder="1" applyAlignment="1"/>
    <xf numFmtId="165" fontId="2" fillId="0" borderId="0" xfId="0" applyNumberFormat="1" applyFont="1" applyAlignment="1"/>
    <xf numFmtId="0" fontId="6" fillId="0" borderId="4" xfId="0" applyFont="1" applyBorder="1" applyAlignment="1"/>
    <xf numFmtId="165" fontId="1" fillId="0" borderId="4" xfId="0" applyNumberFormat="1" applyFont="1" applyBorder="1" applyAlignment="1"/>
    <xf numFmtId="0" fontId="2" fillId="0" borderId="0" xfId="0" applyFont="1" applyAlignment="1">
      <alignment horizontal="left"/>
    </xf>
    <xf numFmtId="9" fontId="2" fillId="0" borderId="4" xfId="0" applyNumberFormat="1" applyFont="1" applyBorder="1" applyAlignment="1"/>
    <xf numFmtId="10" fontId="2" fillId="0" borderId="4" xfId="0" applyNumberFormat="1" applyFont="1" applyBorder="1" applyAlignment="1"/>
    <xf numFmtId="10" fontId="1" fillId="0" borderId="4" xfId="0" applyNumberFormat="1" applyFont="1" applyBorder="1" applyAlignment="1"/>
    <xf numFmtId="164" fontId="1" fillId="0" borderId="4" xfId="0" applyNumberFormat="1" applyFont="1" applyBorder="1" applyAlignment="1"/>
    <xf numFmtId="9" fontId="2" fillId="0" borderId="0" xfId="0" applyNumberFormat="1" applyFont="1" applyAlignment="1"/>
    <xf numFmtId="164" fontId="2" fillId="0" borderId="0" xfId="0" applyNumberFormat="1" applyFont="1" applyAlignment="1"/>
    <xf numFmtId="9" fontId="1" fillId="0" borderId="4" xfId="0" applyNumberFormat="1" applyFont="1" applyBorder="1" applyAlignment="1"/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0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horizontal="left" vertical="center"/>
    </xf>
    <xf numFmtId="10" fontId="8" fillId="0" borderId="15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horizontal="left" vertical="center"/>
    </xf>
    <xf numFmtId="4" fontId="8" fillId="0" borderId="19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vertical="center"/>
    </xf>
    <xf numFmtId="10" fontId="8" fillId="0" borderId="2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10" fontId="6" fillId="0" borderId="4" xfId="0" applyNumberFormat="1" applyFont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4" fontId="8" fillId="3" borderId="23" xfId="0" applyNumberFormat="1" applyFont="1" applyFill="1" applyBorder="1" applyAlignment="1">
      <alignment vertical="center"/>
    </xf>
    <xf numFmtId="164" fontId="8" fillId="3" borderId="23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6" fillId="0" borderId="27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vertical="center"/>
    </xf>
    <xf numFmtId="168" fontId="8" fillId="0" borderId="1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168" fontId="6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4" fontId="6" fillId="0" borderId="31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vertical="center"/>
    </xf>
    <xf numFmtId="164" fontId="8" fillId="0" borderId="32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68" fontId="8" fillId="0" borderId="33" xfId="0" applyNumberFormat="1" applyFont="1" applyBorder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0" fontId="12" fillId="4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164" fontId="10" fillId="5" borderId="35" xfId="0" applyNumberFormat="1" applyFont="1" applyFill="1" applyBorder="1" applyAlignment="1">
      <alignment horizontal="center" vertical="center"/>
    </xf>
    <xf numFmtId="164" fontId="10" fillId="5" borderId="36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168" fontId="8" fillId="0" borderId="37" xfId="0" applyNumberFormat="1" applyFont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0" fontId="8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9" fontId="8" fillId="0" borderId="4" xfId="0" applyNumberFormat="1" applyFont="1" applyBorder="1" applyAlignment="1">
      <alignment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0" fontId="8" fillId="0" borderId="3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5" borderId="4" xfId="0" applyNumberFormat="1" applyFont="1" applyFill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4" fontId="12" fillId="4" borderId="4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8" fillId="4" borderId="23" xfId="0" applyFont="1" applyFill="1" applyBorder="1" applyAlignment="1">
      <alignment vertical="center"/>
    </xf>
    <xf numFmtId="164" fontId="8" fillId="4" borderId="23" xfId="0" applyNumberFormat="1" applyFont="1" applyFill="1" applyBorder="1" applyAlignment="1">
      <alignment vertical="center"/>
    </xf>
    <xf numFmtId="170" fontId="8" fillId="0" borderId="0" xfId="0" applyNumberFormat="1" applyFont="1" applyAlignment="1">
      <alignment vertical="center"/>
    </xf>
    <xf numFmtId="0" fontId="8" fillId="0" borderId="43" xfId="0" applyFont="1" applyBorder="1" applyAlignment="1">
      <alignment vertical="center"/>
    </xf>
    <xf numFmtId="13" fontId="8" fillId="0" borderId="39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64" fontId="6" fillId="2" borderId="39" xfId="0" applyNumberFormat="1" applyFont="1" applyFill="1" applyBorder="1" applyAlignment="1">
      <alignment horizontal="center" vertical="center"/>
    </xf>
    <xf numFmtId="0" fontId="8" fillId="0" borderId="45" xfId="0" applyFont="1" applyBorder="1" applyAlignment="1"/>
    <xf numFmtId="0" fontId="8" fillId="0" borderId="39" xfId="0" applyFont="1" applyBorder="1" applyAlignment="1">
      <alignment horizontal="center"/>
    </xf>
    <xf numFmtId="164" fontId="8" fillId="0" borderId="44" xfId="0" applyNumberFormat="1" applyFont="1" applyBorder="1" applyAlignment="1"/>
    <xf numFmtId="170" fontId="8" fillId="0" borderId="0" xfId="0" applyNumberFormat="1" applyFont="1" applyAlignment="1"/>
    <xf numFmtId="0" fontId="8" fillId="0" borderId="0" xfId="0" applyFont="1" applyAlignment="1"/>
    <xf numFmtId="0" fontId="7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13" fontId="8" fillId="0" borderId="41" xfId="0" applyNumberFormat="1" applyFont="1" applyBorder="1" applyAlignment="1">
      <alignment vertical="center"/>
    </xf>
    <xf numFmtId="164" fontId="6" fillId="2" borderId="40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64" fontId="6" fillId="2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vertical="center"/>
    </xf>
    <xf numFmtId="164" fontId="6" fillId="0" borderId="47" xfId="0" applyNumberFormat="1" applyFont="1" applyBorder="1" applyAlignment="1">
      <alignment vertical="center"/>
    </xf>
    <xf numFmtId="164" fontId="6" fillId="5" borderId="48" xfId="0" applyNumberFormat="1" applyFont="1" applyFill="1" applyBorder="1" applyAlignment="1">
      <alignment vertical="center"/>
    </xf>
    <xf numFmtId="13" fontId="8" fillId="0" borderId="41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71" fontId="6" fillId="0" borderId="47" xfId="0" applyNumberFormat="1" applyFont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8" fillId="4" borderId="50" xfId="0" applyFont="1" applyFill="1" applyBorder="1" applyAlignment="1">
      <alignment vertical="center"/>
    </xf>
    <xf numFmtId="164" fontId="8" fillId="4" borderId="50" xfId="0" applyNumberFormat="1" applyFont="1" applyFill="1" applyBorder="1" applyAlignment="1">
      <alignment vertical="center"/>
    </xf>
    <xf numFmtId="164" fontId="8" fillId="4" borderId="51" xfId="0" applyNumberFormat="1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43" xfId="0" applyFont="1" applyBorder="1" applyAlignment="1"/>
    <xf numFmtId="0" fontId="8" fillId="0" borderId="37" xfId="0" applyFont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0" fontId="8" fillId="0" borderId="43" xfId="0" applyFont="1" applyBorder="1" applyAlignment="1"/>
    <xf numFmtId="164" fontId="6" fillId="0" borderId="38" xfId="0" applyNumberFormat="1" applyFont="1" applyBorder="1" applyAlignment="1">
      <alignment horizontal="center"/>
    </xf>
    <xf numFmtId="0" fontId="11" fillId="0" borderId="46" xfId="0" applyFont="1" applyBorder="1" applyAlignment="1">
      <alignment vertical="center"/>
    </xf>
    <xf numFmtId="164" fontId="6" fillId="5" borderId="48" xfId="0" applyNumberFormat="1" applyFont="1" applyFill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171" fontId="8" fillId="0" borderId="47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11" fillId="0" borderId="43" xfId="0" applyFont="1" applyBorder="1" applyAlignment="1">
      <alignment vertical="center"/>
    </xf>
    <xf numFmtId="4" fontId="8" fillId="0" borderId="37" xfId="0" applyNumberFormat="1" applyFont="1" applyBorder="1" applyAlignment="1">
      <alignment horizontal="center" vertical="center"/>
    </xf>
    <xf numFmtId="169" fontId="6" fillId="2" borderId="38" xfId="0" applyNumberFormat="1" applyFont="1" applyFill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172" fontId="8" fillId="0" borderId="53" xfId="0" applyNumberFormat="1" applyFont="1" applyBorder="1" applyAlignment="1">
      <alignment horizontal="center" vertical="center"/>
    </xf>
    <xf numFmtId="169" fontId="6" fillId="2" borderId="54" xfId="0" applyNumberFormat="1" applyFont="1" applyFill="1" applyBorder="1" applyAlignment="1">
      <alignment horizontal="center" vertical="center"/>
    </xf>
    <xf numFmtId="164" fontId="8" fillId="0" borderId="53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164" fontId="6" fillId="2" borderId="54" xfId="0" applyNumberFormat="1" applyFont="1" applyFill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6" fillId="4" borderId="50" xfId="0" applyFont="1" applyFill="1" applyBorder="1" applyAlignment="1">
      <alignment vertical="center"/>
    </xf>
    <xf numFmtId="164" fontId="6" fillId="4" borderId="50" xfId="0" applyNumberFormat="1" applyFont="1" applyFill="1" applyBorder="1" applyAlignment="1">
      <alignment vertical="center"/>
    </xf>
    <xf numFmtId="164" fontId="6" fillId="4" borderId="51" xfId="0" applyNumberFormat="1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12" fontId="8" fillId="0" borderId="39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168" fontId="8" fillId="0" borderId="39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vertical="center"/>
    </xf>
    <xf numFmtId="12" fontId="8" fillId="0" borderId="53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164" fontId="6" fillId="2" borderId="53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0" fontId="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9" fontId="16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8" fillId="0" borderId="57" xfId="0" applyNumberFormat="1" applyFont="1" applyBorder="1" applyAlignment="1">
      <alignment vertical="center"/>
    </xf>
    <xf numFmtId="10" fontId="8" fillId="2" borderId="58" xfId="0" applyNumberFormat="1" applyFont="1" applyFill="1" applyBorder="1" applyAlignment="1">
      <alignment vertical="center"/>
    </xf>
    <xf numFmtId="169" fontId="8" fillId="0" borderId="0" xfId="0" applyNumberFormat="1" applyFont="1" applyAlignment="1">
      <alignment vertical="center"/>
    </xf>
    <xf numFmtId="164" fontId="8" fillId="0" borderId="45" xfId="0" applyNumberFormat="1" applyFont="1" applyBorder="1" applyAlignment="1">
      <alignment vertical="center"/>
    </xf>
    <xf numFmtId="10" fontId="8" fillId="2" borderId="59" xfId="0" applyNumberFormat="1" applyFont="1" applyFill="1" applyBorder="1" applyAlignment="1">
      <alignment vertical="center"/>
    </xf>
    <xf numFmtId="164" fontId="8" fillId="0" borderId="46" xfId="0" applyNumberFormat="1" applyFont="1" applyBorder="1" applyAlignment="1">
      <alignment vertical="center"/>
    </xf>
    <xf numFmtId="10" fontId="8" fillId="2" borderId="60" xfId="0" applyNumberFormat="1" applyFont="1" applyFill="1" applyBorder="1" applyAlignment="1">
      <alignment vertical="center"/>
    </xf>
    <xf numFmtId="164" fontId="6" fillId="0" borderId="34" xfId="0" applyNumberFormat="1" applyFont="1" applyBorder="1" applyAlignment="1">
      <alignment vertical="center"/>
    </xf>
    <xf numFmtId="10" fontId="6" fillId="0" borderId="36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164" fontId="8" fillId="0" borderId="52" xfId="0" applyNumberFormat="1" applyFont="1" applyBorder="1" applyAlignment="1">
      <alignment vertical="center"/>
    </xf>
    <xf numFmtId="10" fontId="8" fillId="2" borderId="33" xfId="0" applyNumberFormat="1" applyFont="1" applyFill="1" applyBorder="1" applyAlignment="1">
      <alignment vertical="center"/>
    </xf>
    <xf numFmtId="10" fontId="8" fillId="0" borderId="0" xfId="0" applyNumberFormat="1" applyFont="1" applyAlignment="1">
      <alignment vertical="center"/>
    </xf>
    <xf numFmtId="164" fontId="6" fillId="0" borderId="61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62" xfId="0" applyFont="1" applyBorder="1" applyAlignment="1">
      <alignment horizontal="center" vertical="center"/>
    </xf>
    <xf numFmtId="10" fontId="6" fillId="2" borderId="58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10" fontId="6" fillId="2" borderId="59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73" fontId="6" fillId="2" borderId="59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173" fontId="6" fillId="2" borderId="33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0" fontId="8" fillId="0" borderId="63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6" fillId="4" borderId="7" xfId="0" applyFont="1" applyFill="1" applyBorder="1" applyAlignment="1">
      <alignment vertical="center" wrapText="1"/>
    </xf>
    <xf numFmtId="10" fontId="6" fillId="4" borderId="4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left" vertical="center" wrapText="1"/>
    </xf>
    <xf numFmtId="164" fontId="12" fillId="6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/>
    <xf numFmtId="0" fontId="12" fillId="6" borderId="23" xfId="0" applyFont="1" applyFill="1" applyBorder="1" applyAlignment="1">
      <alignment horizontal="left" vertical="center" wrapText="1"/>
    </xf>
    <xf numFmtId="0" fontId="13" fillId="6" borderId="23" xfId="0" applyFont="1" applyFill="1" applyBorder="1" applyAlignment="1">
      <alignment horizontal="left" vertical="center" wrapText="1"/>
    </xf>
    <xf numFmtId="0" fontId="12" fillId="7" borderId="65" xfId="0" applyFont="1" applyFill="1" applyBorder="1" applyAlignment="1">
      <alignment horizontal="left" vertical="center" wrapText="1"/>
    </xf>
    <xf numFmtId="0" fontId="13" fillId="7" borderId="48" xfId="0" applyFont="1" applyFill="1" applyBorder="1" applyAlignment="1">
      <alignment horizontal="left" vertical="center" wrapText="1"/>
    </xf>
    <xf numFmtId="0" fontId="12" fillId="6" borderId="65" xfId="0" applyFont="1" applyFill="1" applyBorder="1" applyAlignment="1">
      <alignment horizontal="left" vertical="center" wrapText="1"/>
    </xf>
    <xf numFmtId="164" fontId="13" fillId="6" borderId="65" xfId="0" applyNumberFormat="1" applyFont="1" applyFill="1" applyBorder="1" applyAlignment="1">
      <alignment horizontal="left" vertical="center" wrapText="1"/>
    </xf>
    <xf numFmtId="0" fontId="13" fillId="6" borderId="67" xfId="0" applyFont="1" applyFill="1" applyBorder="1" applyAlignment="1">
      <alignment horizontal="left" vertical="center" wrapText="1"/>
    </xf>
    <xf numFmtId="164" fontId="13" fillId="6" borderId="67" xfId="0" applyNumberFormat="1" applyFont="1" applyFill="1" applyBorder="1" applyAlignment="1">
      <alignment horizontal="left" vertical="center" wrapText="1"/>
    </xf>
    <xf numFmtId="0" fontId="13" fillId="6" borderId="48" xfId="0" applyFont="1" applyFill="1" applyBorder="1" applyAlignment="1">
      <alignment horizontal="left" vertical="center" wrapText="1"/>
    </xf>
    <xf numFmtId="164" fontId="13" fillId="6" borderId="48" xfId="0" applyNumberFormat="1" applyFont="1" applyFill="1" applyBorder="1" applyAlignment="1">
      <alignment horizontal="left" vertical="center" wrapText="1"/>
    </xf>
    <xf numFmtId="0" fontId="13" fillId="7" borderId="67" xfId="0" applyFont="1" applyFill="1" applyBorder="1" applyAlignment="1">
      <alignment horizontal="left" vertical="center" wrapText="1"/>
    </xf>
    <xf numFmtId="0" fontId="17" fillId="7" borderId="67" xfId="0" applyFont="1" applyFill="1" applyBorder="1" applyAlignment="1">
      <alignment horizontal="left" vertical="center" wrapText="1"/>
    </xf>
    <xf numFmtId="0" fontId="17" fillId="6" borderId="67" xfId="0" applyFont="1" applyFill="1" applyBorder="1" applyAlignment="1">
      <alignment horizontal="left" vertical="center" wrapText="1"/>
    </xf>
    <xf numFmtId="0" fontId="12" fillId="7" borderId="69" xfId="0" applyFont="1" applyFill="1" applyBorder="1" applyAlignment="1">
      <alignment horizontal="left" vertical="center" wrapText="1"/>
    </xf>
    <xf numFmtId="164" fontId="13" fillId="7" borderId="65" xfId="0" applyNumberFormat="1" applyFont="1" applyFill="1" applyBorder="1" applyAlignment="1">
      <alignment horizontal="left" vertical="center" wrapText="1"/>
    </xf>
    <xf numFmtId="0" fontId="13" fillId="7" borderId="69" xfId="0" applyFont="1" applyFill="1" applyBorder="1" applyAlignment="1">
      <alignment horizontal="left" vertical="center" wrapText="1"/>
    </xf>
    <xf numFmtId="164" fontId="13" fillId="7" borderId="67" xfId="0" applyNumberFormat="1" applyFont="1" applyFill="1" applyBorder="1" applyAlignment="1">
      <alignment horizontal="left" vertical="center" wrapText="1"/>
    </xf>
    <xf numFmtId="164" fontId="13" fillId="7" borderId="48" xfId="0" applyNumberFormat="1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164" fontId="13" fillId="7" borderId="4" xfId="0" applyNumberFormat="1" applyFont="1" applyFill="1" applyBorder="1" applyAlignment="1">
      <alignment horizontal="left" vertical="center" wrapText="1"/>
    </xf>
    <xf numFmtId="0" fontId="18" fillId="0" borderId="0" xfId="0" applyFont="1" applyAlignment="1"/>
    <xf numFmtId="165" fontId="2" fillId="0" borderId="1" xfId="0" applyNumberFormat="1" applyFont="1" applyBorder="1" applyAlignment="1">
      <alignment horizontal="center"/>
    </xf>
    <xf numFmtId="0" fontId="5" fillId="0" borderId="3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6" xfId="0" applyFont="1" applyBorder="1"/>
    <xf numFmtId="0" fontId="7" fillId="0" borderId="1" xfId="0" applyFont="1" applyBorder="1" applyAlignment="1"/>
    <xf numFmtId="0" fontId="5" fillId="0" borderId="2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/>
    <xf numFmtId="0" fontId="2" fillId="0" borderId="1" xfId="0" applyFont="1" applyBorder="1" applyAlignment="1"/>
    <xf numFmtId="165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/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6" fontId="8" fillId="0" borderId="12" xfId="0" applyNumberFormat="1" applyFont="1" applyBorder="1" applyAlignment="1">
      <alignment horizontal="right" vertical="center"/>
    </xf>
    <xf numFmtId="0" fontId="5" fillId="0" borderId="14" xfId="0" applyFont="1" applyBorder="1"/>
    <xf numFmtId="164" fontId="6" fillId="0" borderId="1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right" vertical="center"/>
    </xf>
    <xf numFmtId="0" fontId="5" fillId="0" borderId="10" xfId="0" applyFont="1" applyBorder="1"/>
    <xf numFmtId="164" fontId="8" fillId="0" borderId="12" xfId="0" applyNumberFormat="1" applyFont="1" applyBorder="1" applyAlignment="1">
      <alignment horizontal="left" vertical="center"/>
    </xf>
    <xf numFmtId="0" fontId="5" fillId="0" borderId="13" xfId="0" applyFont="1" applyBorder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7" fontId="6" fillId="0" borderId="1" xfId="0" applyNumberFormat="1" applyFont="1" applyBorder="1" applyAlignment="1">
      <alignment horizontal="right" vertical="center"/>
    </xf>
    <xf numFmtId="164" fontId="8" fillId="0" borderId="18" xfId="0" applyNumberFormat="1" applyFont="1" applyBorder="1" applyAlignment="1">
      <alignment horizontal="left" vertical="center"/>
    </xf>
    <xf numFmtId="166" fontId="8" fillId="0" borderId="20" xfId="0" applyNumberFormat="1" applyFont="1" applyBorder="1" applyAlignment="1">
      <alignment horizontal="right" vertical="center"/>
    </xf>
    <xf numFmtId="0" fontId="5" fillId="0" borderId="21" xfId="0" applyFont="1" applyBorder="1"/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5" fillId="0" borderId="8" xfId="0" applyFont="1" applyBorder="1"/>
    <xf numFmtId="0" fontId="8" fillId="0" borderId="41" xfId="0" applyFont="1" applyBorder="1" applyAlignment="1">
      <alignment horizontal="center" vertical="center"/>
    </xf>
    <xf numFmtId="0" fontId="5" fillId="0" borderId="56" xfId="0" applyFont="1" applyBorder="1"/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1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6" fillId="0" borderId="24" xfId="0" applyNumberFormat="1" applyFont="1" applyBorder="1" applyAlignment="1">
      <alignment horizontal="center" vertical="center"/>
    </xf>
    <xf numFmtId="0" fontId="5" fillId="0" borderId="25" xfId="0" applyFont="1" applyBorder="1"/>
    <xf numFmtId="0" fontId="5" fillId="0" borderId="26" xfId="0" applyFont="1" applyBorder="1"/>
    <xf numFmtId="0" fontId="8" fillId="0" borderId="1" xfId="0" applyFont="1" applyBorder="1" applyAlignment="1">
      <alignment horizontal="left" vertical="center"/>
    </xf>
    <xf numFmtId="0" fontId="13" fillId="6" borderId="64" xfId="0" applyFont="1" applyFill="1" applyBorder="1" applyAlignment="1">
      <alignment horizontal="left" vertical="center" wrapText="1"/>
    </xf>
    <xf numFmtId="0" fontId="5" fillId="0" borderId="66" xfId="0" applyFont="1" applyBorder="1"/>
    <xf numFmtId="0" fontId="5" fillId="0" borderId="47" xfId="0" applyFont="1" applyBorder="1"/>
    <xf numFmtId="0" fontId="13" fillId="7" borderId="64" xfId="0" applyFont="1" applyFill="1" applyBorder="1" applyAlignment="1">
      <alignment horizontal="left" vertical="center" wrapText="1"/>
    </xf>
    <xf numFmtId="164" fontId="13" fillId="6" borderId="64" xfId="0" applyNumberFormat="1" applyFont="1" applyFill="1" applyBorder="1" applyAlignment="1">
      <alignment horizontal="left" vertical="center" wrapText="1"/>
    </xf>
    <xf numFmtId="0" fontId="13" fillId="7" borderId="68" xfId="0" applyFont="1" applyFill="1" applyBorder="1" applyAlignment="1">
      <alignment horizontal="left" vertical="center" wrapText="1"/>
    </xf>
    <xf numFmtId="0" fontId="5" fillId="0" borderId="70" xfId="0" applyFont="1" applyBorder="1"/>
    <xf numFmtId="0" fontId="5" fillId="0" borderId="71" xfId="0" applyFont="1" applyBorder="1"/>
    <xf numFmtId="164" fontId="13" fillId="7" borderId="6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28575</xdr:rowOff>
    </xdr:from>
    <xdr:ext cx="1609725" cy="838200"/>
    <xdr:sp macro="" textlink="">
      <xdr:nvSpPr>
        <xdr:cNvPr id="2236" name="Shape 2236"/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00"/>
        </a:solidFill>
        <a:ln w="25400" cap="flat" cmpd="sng" algn="ctr">
          <a:solidFill>
            <a:srgbClr val="FF0000"/>
          </a:solidFill>
          <a:miter lim="800000"/>
          <a:headEnd/>
          <a:tailEnd/>
        </a:ln>
      </xdr:spPr>
      <xdr:txBody>
        <a:bodyPr rot="0" anchor="t"/>
        <a:lstStyle/>
        <a:p>
          <a:pPr lvl="0" algn="l"/>
          <a:r>
            <a:rPr sz="1200" b="1" i="0" u="sng" strike="noStrike">
              <a:solidFill>
                <a:srgbClr val="000000"/>
              </a:solidFill>
              <a:latin typeface="Arial"/>
            </a:rPr>
            <a:t>A T E N Ç Ã O</a:t>
          </a:r>
        </a:p>
        <a:p>
          <a:pPr lvl="0" algn="l"/>
          <a:endParaRPr/>
        </a:p>
        <a:p>
          <a:pPr lvl="0" algn="l"/>
          <a:r>
            <a:rPr sz="1100" b="1" i="0" u="none" strike="noStrike">
              <a:solidFill>
                <a:srgbClr val="000000"/>
              </a:solidFill>
              <a:latin typeface="Arial"/>
            </a:rPr>
            <a:t>Somente é permitido alteração nas células na cor amarela.</a:t>
          </a:r>
        </a:p>
        <a:p>
          <a:pPr lvl="0" algn="l"/>
          <a:endParaRPr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76200</xdr:rowOff>
    </xdr:from>
    <xdr:ext cx="1600200" cy="952500"/>
    <xdr:sp macro="" textlink="">
      <xdr:nvSpPr>
        <xdr:cNvPr id="1224" name="Shape 1224"/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00"/>
        </a:solidFill>
        <a:ln w="25400" cap="flat" cmpd="sng" algn="ctr">
          <a:solidFill>
            <a:srgbClr val="FF0000"/>
          </a:solidFill>
          <a:miter lim="800000"/>
          <a:headEnd/>
          <a:tailEnd/>
        </a:ln>
      </xdr:spPr>
      <xdr:txBody>
        <a:bodyPr rot="0" anchor="t"/>
        <a:lstStyle/>
        <a:p>
          <a:pPr lvl="0" algn="l"/>
          <a:r>
            <a:rPr sz="1200" b="1" i="0" u="sng" strike="noStrike">
              <a:solidFill>
                <a:srgbClr val="000000"/>
              </a:solidFill>
              <a:latin typeface="Arial"/>
            </a:rPr>
            <a:t>A T E N Ç Ã O</a:t>
          </a:r>
        </a:p>
        <a:p>
          <a:pPr lvl="0" algn="l"/>
          <a:endParaRPr/>
        </a:p>
        <a:p>
          <a:pPr lvl="0" algn="l"/>
          <a:r>
            <a:rPr sz="1100" b="1" i="0" u="none" strike="noStrike">
              <a:solidFill>
                <a:srgbClr val="000000"/>
              </a:solidFill>
              <a:latin typeface="Arial"/>
            </a:rPr>
            <a:t>Somente é permitido alteração nas células na cor amarela.</a:t>
          </a:r>
        </a:p>
        <a:p>
          <a:pPr lvl="0" algn="l"/>
          <a:endParaRPr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icitacao.online/planilha/modulo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workbookViewId="0">
      <selection sqref="A1:I1"/>
    </sheetView>
  </sheetViews>
  <sheetFormatPr defaultColWidth="14.42578125" defaultRowHeight="15" customHeight="1" x14ac:dyDescent="0.2"/>
  <cols>
    <col min="1" max="2" width="9.140625" customWidth="1"/>
    <col min="3" max="3" width="3" customWidth="1"/>
    <col min="4" max="4" width="7.28515625" customWidth="1"/>
    <col min="5" max="5" width="11.28515625" customWidth="1"/>
    <col min="6" max="6" width="11.5703125" customWidth="1"/>
    <col min="7" max="7" width="10.7109375" customWidth="1"/>
    <col min="8" max="8" width="12.140625" customWidth="1"/>
    <col min="9" max="9" width="24.85546875" customWidth="1"/>
    <col min="10" max="10" width="10.5703125" customWidth="1"/>
    <col min="11" max="11" width="9.140625" customWidth="1"/>
    <col min="12" max="12" width="82.140625" customWidth="1"/>
  </cols>
  <sheetData>
    <row r="1" spans="1:12" ht="15" customHeight="1" x14ac:dyDescent="0.25">
      <c r="A1" s="290" t="s">
        <v>0</v>
      </c>
      <c r="B1" s="288"/>
      <c r="C1" s="288"/>
      <c r="D1" s="288"/>
      <c r="E1" s="288"/>
      <c r="F1" s="288"/>
      <c r="G1" s="288"/>
      <c r="H1" s="288"/>
      <c r="I1" s="288"/>
      <c r="J1" s="1"/>
      <c r="K1" s="1"/>
      <c r="L1" s="1"/>
    </row>
    <row r="2" spans="1:12" ht="15" customHeight="1" x14ac:dyDescent="0.25">
      <c r="A2" s="290" t="s">
        <v>1</v>
      </c>
      <c r="B2" s="288"/>
      <c r="C2" s="288"/>
      <c r="D2" s="288"/>
      <c r="E2" s="288"/>
      <c r="F2" s="288"/>
      <c r="G2" s="288"/>
      <c r="H2" s="288"/>
      <c r="I2" s="288"/>
      <c r="J2" s="1"/>
      <c r="K2" s="1"/>
      <c r="L2" s="1"/>
    </row>
    <row r="3" spans="1:12" ht="15" customHeight="1" x14ac:dyDescent="0.25">
      <c r="A3" s="290" t="s">
        <v>2</v>
      </c>
      <c r="B3" s="288"/>
      <c r="C3" s="288"/>
      <c r="D3" s="288"/>
      <c r="E3" s="288"/>
      <c r="F3" s="288"/>
      <c r="G3" s="288"/>
      <c r="H3" s="288"/>
      <c r="I3" s="288"/>
      <c r="J3" s="1"/>
      <c r="K3" s="1"/>
      <c r="L3" s="1"/>
    </row>
    <row r="4" spans="1:12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</row>
    <row r="5" spans="1:12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 x14ac:dyDescent="0.25">
      <c r="A6" s="290" t="s">
        <v>3</v>
      </c>
      <c r="B6" s="288"/>
      <c r="C6" s="288"/>
      <c r="D6" s="288"/>
      <c r="E6" s="288"/>
      <c r="F6" s="288"/>
      <c r="G6" s="288"/>
      <c r="H6" s="288"/>
      <c r="I6" s="288"/>
      <c r="J6" s="1"/>
      <c r="K6" s="1"/>
      <c r="L6" s="1"/>
    </row>
    <row r="7" spans="1:12" ht="14.25" customHeight="1" x14ac:dyDescent="0.2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3"/>
    </row>
    <row r="8" spans="1:12" ht="14.25" customHeight="1" x14ac:dyDescent="0.2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 x14ac:dyDescent="0.2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 x14ac:dyDescent="0.2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 x14ac:dyDescent="0.2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 x14ac:dyDescent="0.2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 x14ac:dyDescent="0.2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 x14ac:dyDescent="0.2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 x14ac:dyDescent="0.2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 x14ac:dyDescent="0.2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 x14ac:dyDescent="0.2">
      <c r="A19" s="1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 x14ac:dyDescent="0.2">
      <c r="A20" s="4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 x14ac:dyDescent="0.2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 x14ac:dyDescent="0.2">
      <c r="A22" s="4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 x14ac:dyDescent="0.2">
      <c r="A23" s="4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 x14ac:dyDescent="0.2">
      <c r="A24" s="4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 customHeight="1" x14ac:dyDescent="0.2">
      <c r="A25" s="4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 customHeight="1" x14ac:dyDescent="0.2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 customHeight="1" x14ac:dyDescent="0.2">
      <c r="A27" s="4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customHeight="1" x14ac:dyDescent="0.25">
      <c r="A28" s="5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 x14ac:dyDescent="0.25">
      <c r="A29" s="6" t="s">
        <v>22</v>
      </c>
      <c r="B29" s="7"/>
      <c r="C29" s="7"/>
      <c r="D29" s="8"/>
      <c r="E29" s="9" t="s">
        <v>23</v>
      </c>
      <c r="F29" s="275" t="s">
        <v>24</v>
      </c>
      <c r="G29" s="272"/>
      <c r="H29" s="11" t="s">
        <v>25</v>
      </c>
      <c r="I29" s="9" t="s">
        <v>26</v>
      </c>
      <c r="J29" s="1"/>
      <c r="K29" s="1"/>
      <c r="L29" s="1"/>
    </row>
    <row r="30" spans="1:12" ht="15" customHeight="1" x14ac:dyDescent="0.2">
      <c r="A30" s="12" t="s">
        <v>27</v>
      </c>
      <c r="B30" s="13"/>
      <c r="C30" s="13"/>
      <c r="D30" s="14"/>
      <c r="E30" s="15">
        <v>3</v>
      </c>
      <c r="F30" s="274">
        <v>4.33</v>
      </c>
      <c r="G30" s="272"/>
      <c r="H30" s="16">
        <v>23.2</v>
      </c>
      <c r="I30" s="17">
        <f t="shared" ref="I30:I31" si="0">E30*F30*H30</f>
        <v>301.36799999999999</v>
      </c>
      <c r="J30" s="1"/>
      <c r="K30" s="1"/>
      <c r="L30" s="1"/>
    </row>
    <row r="31" spans="1:12" ht="15" customHeight="1" x14ac:dyDescent="0.2">
      <c r="A31" s="18" t="s">
        <v>28</v>
      </c>
      <c r="B31" s="13"/>
      <c r="C31" s="13"/>
      <c r="D31" s="14"/>
      <c r="E31" s="15">
        <v>1</v>
      </c>
      <c r="F31" s="274">
        <v>0</v>
      </c>
      <c r="G31" s="272"/>
      <c r="H31" s="19">
        <v>0</v>
      </c>
      <c r="I31" s="17">
        <f t="shared" si="0"/>
        <v>0</v>
      </c>
      <c r="J31" s="1"/>
      <c r="K31" s="1"/>
      <c r="L31" s="1"/>
    </row>
    <row r="32" spans="1:12" ht="15.75" customHeight="1" x14ac:dyDescent="0.25">
      <c r="A32" s="12" t="s">
        <v>29</v>
      </c>
      <c r="B32" s="7"/>
      <c r="C32" s="7"/>
      <c r="D32" s="8"/>
      <c r="E32" s="9">
        <f>SUM(E30:E31)</f>
        <v>4</v>
      </c>
      <c r="F32" s="275"/>
      <c r="G32" s="272"/>
      <c r="H32" s="9"/>
      <c r="I32" s="20">
        <f>SUM(I30:I31)</f>
        <v>301.36799999999999</v>
      </c>
      <c r="J32" s="1"/>
      <c r="K32" s="1"/>
      <c r="L32" s="1"/>
    </row>
    <row r="33" spans="1:12" ht="14.25" customHeight="1" x14ac:dyDescent="0.2">
      <c r="A33" s="4"/>
      <c r="B33" s="1"/>
      <c r="C33" s="1"/>
      <c r="D33" s="1"/>
      <c r="E33" s="1"/>
      <c r="F33" s="21"/>
      <c r="G33" s="21"/>
      <c r="H33" s="1"/>
      <c r="I33" s="22"/>
      <c r="J33" s="1"/>
      <c r="K33" s="1"/>
      <c r="L33" s="1"/>
    </row>
    <row r="34" spans="1:12" ht="15.75" customHeight="1" x14ac:dyDescent="0.25">
      <c r="A34" s="5" t="s">
        <v>30</v>
      </c>
      <c r="B34" s="1"/>
      <c r="C34" s="1"/>
      <c r="D34" s="1"/>
      <c r="E34" s="1"/>
      <c r="F34" s="21"/>
      <c r="G34" s="21"/>
      <c r="H34" s="1"/>
      <c r="I34" s="22"/>
      <c r="J34" s="1"/>
      <c r="K34" s="1"/>
      <c r="L34" s="1"/>
    </row>
    <row r="35" spans="1:12" ht="15.75" customHeight="1" x14ac:dyDescent="0.25">
      <c r="A35" s="280" t="s">
        <v>22</v>
      </c>
      <c r="B35" s="279"/>
      <c r="C35" s="279"/>
      <c r="D35" s="272"/>
      <c r="E35" s="9" t="s">
        <v>23</v>
      </c>
      <c r="F35" s="275" t="s">
        <v>31</v>
      </c>
      <c r="G35" s="272"/>
      <c r="H35" s="9" t="s">
        <v>25</v>
      </c>
      <c r="I35" s="9" t="s">
        <v>32</v>
      </c>
      <c r="J35" s="1"/>
      <c r="K35" s="1"/>
      <c r="L35" s="1"/>
    </row>
    <row r="36" spans="1:12" ht="15" customHeight="1" x14ac:dyDescent="0.2">
      <c r="A36" s="289" t="s">
        <v>33</v>
      </c>
      <c r="B36" s="279"/>
      <c r="C36" s="279"/>
      <c r="D36" s="272"/>
      <c r="E36" s="15">
        <v>3</v>
      </c>
      <c r="F36" s="274">
        <v>4.33</v>
      </c>
      <c r="G36" s="272"/>
      <c r="H36" s="16">
        <v>43.2</v>
      </c>
      <c r="I36" s="17">
        <f>E36*F36*H36</f>
        <v>561.16800000000001</v>
      </c>
      <c r="J36" s="1"/>
      <c r="K36" s="1"/>
      <c r="L36" s="1"/>
    </row>
    <row r="37" spans="1:12" ht="15" customHeight="1" x14ac:dyDescent="0.2">
      <c r="A37" s="23"/>
      <c r="B37" s="23"/>
      <c r="C37" s="23"/>
      <c r="D37" s="23"/>
      <c r="E37" s="1"/>
      <c r="F37" s="21"/>
      <c r="G37" s="21"/>
      <c r="H37" s="1"/>
      <c r="I37" s="22"/>
      <c r="J37" s="1"/>
      <c r="K37" s="1"/>
      <c r="L37" s="1"/>
    </row>
    <row r="38" spans="1:12" ht="15.75" customHeight="1" x14ac:dyDescent="0.25">
      <c r="A38" s="280" t="s">
        <v>22</v>
      </c>
      <c r="B38" s="279"/>
      <c r="C38" s="279"/>
      <c r="D38" s="279"/>
      <c r="E38" s="279"/>
      <c r="F38" s="286" t="s">
        <v>34</v>
      </c>
      <c r="G38" s="272"/>
      <c r="H38" s="10" t="s">
        <v>35</v>
      </c>
      <c r="I38" s="20" t="s">
        <v>36</v>
      </c>
      <c r="J38" s="1"/>
      <c r="K38" s="1"/>
      <c r="L38" s="1"/>
    </row>
    <row r="39" spans="1:12" ht="15.75" customHeight="1" x14ac:dyDescent="0.25">
      <c r="A39" s="6" t="s">
        <v>37</v>
      </c>
      <c r="B39" s="24"/>
      <c r="C39" s="24"/>
      <c r="D39" s="25"/>
      <c r="E39" s="13"/>
      <c r="F39" s="276"/>
      <c r="G39" s="277"/>
      <c r="H39" s="26"/>
      <c r="I39" s="20">
        <f>I32+I36</f>
        <v>862.53600000000006</v>
      </c>
      <c r="J39" s="1"/>
      <c r="K39" s="1"/>
      <c r="L39" s="1"/>
    </row>
    <row r="40" spans="1:12" ht="14.25" customHeight="1" x14ac:dyDescent="0.2">
      <c r="A40" s="23" t="s">
        <v>38</v>
      </c>
      <c r="B40" s="23"/>
      <c r="C40" s="23"/>
      <c r="D40" s="23"/>
      <c r="E40" s="21"/>
      <c r="F40" s="21"/>
      <c r="G40" s="21"/>
      <c r="H40" s="21"/>
      <c r="I40" s="27"/>
      <c r="J40" s="1"/>
      <c r="K40" s="1"/>
      <c r="L40" s="1"/>
    </row>
    <row r="41" spans="1:12" ht="14.25" customHeight="1" x14ac:dyDescent="0.2">
      <c r="A41" s="23"/>
      <c r="B41" s="23"/>
      <c r="C41" s="23"/>
      <c r="D41" s="23"/>
      <c r="E41" s="21"/>
      <c r="F41" s="21"/>
      <c r="G41" s="21"/>
      <c r="H41" s="21"/>
      <c r="I41" s="22"/>
      <c r="J41" s="1"/>
      <c r="K41" s="1"/>
      <c r="L41" s="1"/>
    </row>
    <row r="42" spans="1:12" ht="14.25" customHeight="1" x14ac:dyDescent="0.2">
      <c r="A42" s="1" t="s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 x14ac:dyDescent="0.2">
      <c r="A43" s="1" t="s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 x14ac:dyDescent="0.2">
      <c r="A44" s="1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 x14ac:dyDescent="0.2">
      <c r="A45" s="1" t="s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 x14ac:dyDescent="0.2">
      <c r="A46" s="1" t="s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 customHeight="1" x14ac:dyDescent="0.2">
      <c r="A48" s="287" t="s">
        <v>44</v>
      </c>
      <c r="B48" s="288"/>
      <c r="C48" s="288"/>
      <c r="D48" s="288"/>
      <c r="E48" s="288"/>
      <c r="F48" s="288"/>
      <c r="G48" s="288"/>
      <c r="H48" s="288"/>
      <c r="I48" s="288"/>
      <c r="J48" s="1"/>
      <c r="K48" s="1"/>
      <c r="L48" s="1"/>
    </row>
    <row r="49" spans="1:12" ht="14.25" customHeight="1" x14ac:dyDescent="0.2">
      <c r="A49" s="1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 x14ac:dyDescent="0.2">
      <c r="A51" s="1" t="s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 x14ac:dyDescent="0.2">
      <c r="A52" s="1" t="s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 x14ac:dyDescent="0.25">
      <c r="A54" s="281" t="s">
        <v>48</v>
      </c>
      <c r="B54" s="279"/>
      <c r="C54" s="279"/>
      <c r="D54" s="272"/>
      <c r="E54" s="9" t="s">
        <v>36</v>
      </c>
      <c r="F54" s="9" t="s">
        <v>49</v>
      </c>
      <c r="G54" s="28" t="s">
        <v>50</v>
      </c>
      <c r="H54" s="1"/>
      <c r="I54" s="1"/>
      <c r="J54" s="1"/>
      <c r="K54" s="1"/>
      <c r="L54" s="1"/>
    </row>
    <row r="55" spans="1:12" ht="15" customHeight="1" x14ac:dyDescent="0.2">
      <c r="A55" s="278" t="s">
        <v>51</v>
      </c>
      <c r="B55" s="279"/>
      <c r="C55" s="279"/>
      <c r="D55" s="272"/>
      <c r="E55" s="17">
        <f>I32</f>
        <v>301.36799999999999</v>
      </c>
      <c r="F55" s="15">
        <v>2.2000000000000002</v>
      </c>
      <c r="G55" s="19">
        <f t="shared" ref="G55:G56" si="1">E55/F55</f>
        <v>136.98545454545453</v>
      </c>
      <c r="H55" s="1"/>
      <c r="I55" s="1"/>
      <c r="J55" s="1"/>
      <c r="K55" s="1"/>
      <c r="L55" s="1"/>
    </row>
    <row r="56" spans="1:12" ht="15" customHeight="1" x14ac:dyDescent="0.2">
      <c r="A56" s="278" t="s">
        <v>52</v>
      </c>
      <c r="B56" s="279"/>
      <c r="C56" s="279"/>
      <c r="D56" s="272"/>
      <c r="E56" s="17">
        <f>I36</f>
        <v>561.16800000000001</v>
      </c>
      <c r="F56" s="15">
        <v>4.0999999999999996</v>
      </c>
      <c r="G56" s="17">
        <f t="shared" si="1"/>
        <v>136.87024390243903</v>
      </c>
      <c r="H56" s="1"/>
      <c r="I56" s="1"/>
      <c r="J56" s="1"/>
      <c r="K56" s="1"/>
      <c r="L56" s="1"/>
    </row>
    <row r="57" spans="1:12" ht="15.75" customHeight="1" x14ac:dyDescent="0.25">
      <c r="A57" s="281" t="s">
        <v>53</v>
      </c>
      <c r="B57" s="279"/>
      <c r="C57" s="279"/>
      <c r="D57" s="272"/>
      <c r="E57" s="29">
        <f>SUM(E55:E56)</f>
        <v>862.53600000000006</v>
      </c>
      <c r="F57" s="9"/>
      <c r="G57" s="20">
        <f>SUM(G55:G56)</f>
        <v>273.85569844789359</v>
      </c>
      <c r="H57" s="1"/>
      <c r="I57" s="1"/>
      <c r="J57" s="1"/>
      <c r="K57" s="1"/>
      <c r="L57" s="1"/>
    </row>
    <row r="58" spans="1:12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 x14ac:dyDescent="0.2">
      <c r="A59" s="1" t="s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 x14ac:dyDescent="0.2">
      <c r="A60" s="1" t="s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 x14ac:dyDescent="0.2">
      <c r="A61" s="1" t="s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 x14ac:dyDescent="0.2">
      <c r="A62" s="1" t="s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 x14ac:dyDescent="0.2">
      <c r="A63" s="1" t="s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 x14ac:dyDescent="0.2">
      <c r="A64" s="1" t="s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 x14ac:dyDescent="0.2">
      <c r="A66" s="1" t="s">
        <v>60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 x14ac:dyDescent="0.2">
      <c r="A67" s="1" t="s">
        <v>61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 customHeight="1" x14ac:dyDescent="0.2">
      <c r="A68" s="1" t="s">
        <v>62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 customHeight="1" x14ac:dyDescent="0.2">
      <c r="A69" s="282" t="s">
        <v>63</v>
      </c>
      <c r="B69" s="279"/>
      <c r="C69" s="279"/>
      <c r="D69" s="272"/>
      <c r="E69" s="273">
        <v>1600</v>
      </c>
      <c r="F69" s="272"/>
      <c r="G69" s="1"/>
      <c r="H69" s="1"/>
      <c r="I69" s="1"/>
      <c r="J69" s="1"/>
      <c r="K69" s="1"/>
      <c r="L69" s="1"/>
    </row>
    <row r="70" spans="1:12" ht="15" customHeight="1" x14ac:dyDescent="0.2">
      <c r="A70" s="283" t="s">
        <v>64</v>
      </c>
      <c r="B70" s="279"/>
      <c r="C70" s="279"/>
      <c r="D70" s="272"/>
      <c r="E70" s="273">
        <v>23000</v>
      </c>
      <c r="F70" s="272"/>
      <c r="G70" s="1"/>
      <c r="H70" s="1"/>
      <c r="I70" s="1"/>
      <c r="J70" s="1"/>
      <c r="K70" s="1"/>
      <c r="L70" s="1"/>
    </row>
    <row r="71" spans="1:12" ht="15" customHeight="1" x14ac:dyDescent="0.2">
      <c r="A71" s="283" t="s">
        <v>65</v>
      </c>
      <c r="B71" s="279"/>
      <c r="C71" s="279"/>
      <c r="D71" s="272"/>
      <c r="E71" s="271">
        <f>E57</f>
        <v>862.53600000000006</v>
      </c>
      <c r="F71" s="272"/>
      <c r="G71" s="1"/>
      <c r="H71" s="1"/>
      <c r="I71" s="1"/>
      <c r="J71" s="1"/>
      <c r="K71" s="1"/>
      <c r="L71" s="1"/>
    </row>
    <row r="72" spans="1:12" ht="15" customHeight="1" x14ac:dyDescent="0.2">
      <c r="A72" s="282" t="s">
        <v>66</v>
      </c>
      <c r="B72" s="279"/>
      <c r="C72" s="279"/>
      <c r="D72" s="272"/>
      <c r="E72" s="273">
        <f>E70/E71</f>
        <v>26.665553669643931</v>
      </c>
      <c r="F72" s="272"/>
      <c r="G72" s="1"/>
      <c r="H72" s="1"/>
      <c r="I72" s="1"/>
      <c r="J72" s="1"/>
      <c r="K72" s="1"/>
      <c r="L72" s="1"/>
    </row>
    <row r="73" spans="1:12" ht="15.75" customHeight="1" x14ac:dyDescent="0.25">
      <c r="A73" s="285" t="s">
        <v>67</v>
      </c>
      <c r="B73" s="279"/>
      <c r="C73" s="279"/>
      <c r="D73" s="272"/>
      <c r="E73" s="284">
        <f>E69/E72</f>
        <v>60.002504347826097</v>
      </c>
      <c r="F73" s="272"/>
      <c r="G73" s="1"/>
      <c r="H73" s="1"/>
      <c r="I73" s="1"/>
      <c r="J73" s="1"/>
      <c r="K73" s="1"/>
      <c r="L73" s="1"/>
    </row>
    <row r="74" spans="1:12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 customHeight="1" x14ac:dyDescent="0.2">
      <c r="A75" s="1" t="s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 customHeight="1" x14ac:dyDescent="0.2">
      <c r="A76" s="283" t="s">
        <v>69</v>
      </c>
      <c r="B76" s="279"/>
      <c r="C76" s="279"/>
      <c r="D76" s="272"/>
      <c r="E76" s="273">
        <v>230000</v>
      </c>
      <c r="F76" s="272"/>
      <c r="G76" s="1"/>
      <c r="H76" s="1"/>
      <c r="I76" s="1"/>
      <c r="J76" s="1"/>
      <c r="K76" s="1"/>
      <c r="L76" s="1"/>
    </row>
    <row r="77" spans="1:12" ht="15" customHeight="1" x14ac:dyDescent="0.2">
      <c r="A77" s="283" t="s">
        <v>70</v>
      </c>
      <c r="B77" s="279"/>
      <c r="C77" s="279"/>
      <c r="D77" s="272"/>
      <c r="E77" s="273">
        <v>69000</v>
      </c>
      <c r="F77" s="272"/>
      <c r="G77" s="1"/>
      <c r="H77" s="1"/>
      <c r="I77" s="1"/>
      <c r="J77" s="1"/>
      <c r="K77" s="1"/>
      <c r="L77" s="1"/>
    </row>
    <row r="78" spans="1:12" ht="15" customHeight="1" x14ac:dyDescent="0.2">
      <c r="A78" s="283" t="s">
        <v>71</v>
      </c>
      <c r="B78" s="279"/>
      <c r="C78" s="279"/>
      <c r="D78" s="272"/>
      <c r="E78" s="271">
        <f>E76-E77</f>
        <v>161000</v>
      </c>
      <c r="F78" s="272"/>
      <c r="G78" s="1"/>
      <c r="H78" s="1"/>
      <c r="I78" s="1"/>
      <c r="J78" s="1"/>
      <c r="K78" s="1"/>
      <c r="L78" s="1"/>
    </row>
    <row r="79" spans="1:12" ht="15" customHeight="1" x14ac:dyDescent="0.2">
      <c r="A79" s="283" t="s">
        <v>72</v>
      </c>
      <c r="B79" s="279"/>
      <c r="C79" s="279"/>
      <c r="D79" s="272"/>
      <c r="E79" s="274">
        <v>120</v>
      </c>
      <c r="F79" s="272"/>
      <c r="G79" s="1"/>
      <c r="H79" s="1"/>
      <c r="I79" s="1"/>
      <c r="J79" s="1"/>
      <c r="K79" s="1"/>
      <c r="L79" s="1"/>
    </row>
    <row r="80" spans="1:12" ht="15.75" customHeight="1" x14ac:dyDescent="0.25">
      <c r="A80" s="291" t="s">
        <v>73</v>
      </c>
      <c r="B80" s="279"/>
      <c r="C80" s="279"/>
      <c r="D80" s="272"/>
      <c r="E80" s="284">
        <f>E78/E79</f>
        <v>1341.6666666666667</v>
      </c>
      <c r="F80" s="272"/>
      <c r="G80" s="1"/>
      <c r="H80" s="1"/>
      <c r="I80" s="1"/>
      <c r="J80" s="1"/>
      <c r="K80" s="1"/>
      <c r="L80" s="1"/>
    </row>
    <row r="81" spans="1:12" ht="14.25" customHeight="1" x14ac:dyDescent="0.2">
      <c r="A81" s="1"/>
      <c r="B81" s="1"/>
      <c r="C81" s="1"/>
      <c r="D81" s="1"/>
      <c r="E81" s="22"/>
      <c r="F81" s="21"/>
      <c r="G81" s="1"/>
      <c r="H81" s="1"/>
      <c r="I81" s="1"/>
      <c r="J81" s="1"/>
      <c r="K81" s="1"/>
      <c r="L81" s="1"/>
    </row>
    <row r="82" spans="1:12" ht="15" customHeight="1" x14ac:dyDescent="0.2">
      <c r="A82" s="1" t="s">
        <v>74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 customHeight="1" x14ac:dyDescent="0.2">
      <c r="A83" s="283" t="s">
        <v>69</v>
      </c>
      <c r="B83" s="279"/>
      <c r="C83" s="279"/>
      <c r="D83" s="272"/>
      <c r="E83" s="273">
        <v>20000</v>
      </c>
      <c r="F83" s="272"/>
      <c r="G83" s="1"/>
      <c r="H83" s="1"/>
      <c r="I83" s="1"/>
      <c r="J83" s="1"/>
      <c r="K83" s="1"/>
      <c r="L83" s="1"/>
    </row>
    <row r="84" spans="1:12" ht="15" customHeight="1" x14ac:dyDescent="0.2">
      <c r="A84" s="283" t="s">
        <v>70</v>
      </c>
      <c r="B84" s="279"/>
      <c r="C84" s="279"/>
      <c r="D84" s="272"/>
      <c r="E84" s="273">
        <v>2000</v>
      </c>
      <c r="F84" s="272"/>
      <c r="G84" s="1"/>
      <c r="H84" s="1"/>
      <c r="I84" s="1"/>
      <c r="J84" s="1"/>
      <c r="K84" s="1"/>
      <c r="L84" s="1" t="s">
        <v>75</v>
      </c>
    </row>
    <row r="85" spans="1:12" ht="15" customHeight="1" x14ac:dyDescent="0.2">
      <c r="A85" s="283" t="s">
        <v>71</v>
      </c>
      <c r="B85" s="279"/>
      <c r="C85" s="279"/>
      <c r="D85" s="272"/>
      <c r="E85" s="271">
        <f>E83-E84</f>
        <v>18000</v>
      </c>
      <c r="F85" s="272"/>
      <c r="G85" s="1"/>
      <c r="H85" s="1"/>
      <c r="I85" s="1"/>
      <c r="J85" s="1"/>
      <c r="K85" s="1"/>
      <c r="L85" s="1"/>
    </row>
    <row r="86" spans="1:12" ht="15" customHeight="1" x14ac:dyDescent="0.2">
      <c r="A86" s="282" t="s">
        <v>72</v>
      </c>
      <c r="B86" s="279"/>
      <c r="C86" s="279"/>
      <c r="D86" s="272"/>
      <c r="E86" s="274">
        <v>120</v>
      </c>
      <c r="F86" s="272"/>
      <c r="G86" s="1"/>
      <c r="H86" s="1"/>
      <c r="I86" s="1"/>
      <c r="J86" s="1"/>
      <c r="K86" s="1"/>
      <c r="L86" s="1"/>
    </row>
    <row r="87" spans="1:12" ht="15" customHeight="1" x14ac:dyDescent="0.2">
      <c r="A87" s="283" t="s">
        <v>73</v>
      </c>
      <c r="B87" s="279"/>
      <c r="C87" s="279"/>
      <c r="D87" s="272"/>
      <c r="E87" s="271">
        <f>E85/E86</f>
        <v>150</v>
      </c>
      <c r="F87" s="272"/>
      <c r="G87" s="1"/>
      <c r="H87" s="1"/>
      <c r="I87" s="1"/>
      <c r="J87" s="1"/>
      <c r="K87" s="1"/>
      <c r="L87" s="1"/>
    </row>
    <row r="88" spans="1:12" ht="15.75" customHeight="1" x14ac:dyDescent="0.25">
      <c r="A88" s="295" t="s">
        <v>76</v>
      </c>
      <c r="B88" s="279"/>
      <c r="C88" s="279"/>
      <c r="D88" s="272"/>
      <c r="E88" s="284">
        <f>E80+E87</f>
        <v>1491.6666666666667</v>
      </c>
      <c r="F88" s="272"/>
      <c r="G88" s="1"/>
      <c r="H88" s="1"/>
      <c r="I88" s="1"/>
      <c r="J88" s="1"/>
      <c r="K88" s="1"/>
      <c r="L88" s="1"/>
    </row>
    <row r="89" spans="1:12" ht="14.25" customHeight="1" x14ac:dyDescent="0.2">
      <c r="A89" s="30"/>
      <c r="B89" s="30"/>
      <c r="C89" s="30"/>
      <c r="D89" s="30"/>
      <c r="E89" s="22"/>
      <c r="F89" s="22"/>
      <c r="G89" s="1"/>
      <c r="H89" s="1"/>
      <c r="I89" s="1"/>
      <c r="J89" s="1"/>
      <c r="K89" s="1"/>
      <c r="L89" s="1"/>
    </row>
    <row r="90" spans="1:12" ht="14.25" customHeight="1" x14ac:dyDescent="0.2">
      <c r="A90" s="1" t="s">
        <v>77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 x14ac:dyDescent="0.2">
      <c r="A91" s="1" t="s">
        <v>75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 x14ac:dyDescent="0.2">
      <c r="A92" s="1" t="s">
        <v>78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 x14ac:dyDescent="0.2">
      <c r="A93" s="1" t="s">
        <v>79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 x14ac:dyDescent="0.2">
      <c r="A95" s="1" t="s">
        <v>80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 x14ac:dyDescent="0.2">
      <c r="A96" s="1" t="s">
        <v>81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 x14ac:dyDescent="0.2">
      <c r="A97" s="1" t="s">
        <v>82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4.25" customHeight="1" x14ac:dyDescent="0.2">
      <c r="A99" s="1" t="s">
        <v>83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.25" customHeight="1" x14ac:dyDescent="0.2">
      <c r="A100" s="1" t="s">
        <v>84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.25" customHeight="1" x14ac:dyDescent="0.2">
      <c r="A101" s="1" t="s">
        <v>85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25" customHeight="1" x14ac:dyDescent="0.2">
      <c r="A102" s="1" t="s">
        <v>86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25" customHeight="1" x14ac:dyDescent="0.2">
      <c r="A103" s="1" t="s">
        <v>87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25" customHeight="1" x14ac:dyDescent="0.2">
      <c r="A104" s="1" t="s">
        <v>88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25" customHeight="1" x14ac:dyDescent="0.2">
      <c r="A106" s="1" t="s">
        <v>89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25" customHeight="1" x14ac:dyDescent="0.2">
      <c r="A107" s="1" t="s">
        <v>90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.25" customHeight="1" x14ac:dyDescent="0.2">
      <c r="A109" s="1" t="s">
        <v>91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4.25" customHeight="1" x14ac:dyDescent="0.2">
      <c r="A110" s="1" t="s">
        <v>92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4.25" customHeight="1" x14ac:dyDescent="0.2">
      <c r="A111" s="1" t="s">
        <v>93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4.25" customHeight="1" x14ac:dyDescent="0.2">
      <c r="A113" s="1" t="s">
        <v>94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.25" customHeight="1" x14ac:dyDescent="0.2">
      <c r="A114" s="1" t="s">
        <v>95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4.25" customHeight="1" x14ac:dyDescent="0.2">
      <c r="A115" s="1" t="s">
        <v>96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4.25" customHeight="1" x14ac:dyDescent="0.2">
      <c r="A116" s="1" t="s">
        <v>97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4.25" customHeight="1" x14ac:dyDescent="0.2">
      <c r="A117" s="1" t="s">
        <v>98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4.25" customHeight="1" x14ac:dyDescent="0.2">
      <c r="A118" s="1" t="s">
        <v>99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4.25" customHeight="1" x14ac:dyDescent="0.2">
      <c r="A119" s="1" t="s">
        <v>100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4.25" customHeight="1" x14ac:dyDescent="0.2">
      <c r="A120" s="1" t="s">
        <v>101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4.25" customHeight="1" x14ac:dyDescent="0.2">
      <c r="A121" s="1" t="s">
        <v>102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4.25" customHeight="1" x14ac:dyDescent="0.2">
      <c r="A122" s="1" t="s">
        <v>103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4.25" customHeight="1" x14ac:dyDescent="0.2">
      <c r="A123" s="1" t="s">
        <v>104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4.25" customHeight="1" x14ac:dyDescent="0.2">
      <c r="A125" s="1" t="s">
        <v>105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4.25" customHeight="1" x14ac:dyDescent="0.2">
      <c r="A126" s="1" t="s">
        <v>106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4.25" customHeight="1" x14ac:dyDescent="0.2">
      <c r="A128" s="1" t="s">
        <v>107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4.25" customHeight="1" x14ac:dyDescent="0.2">
      <c r="A129" s="1" t="s">
        <v>108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4.25" customHeight="1" x14ac:dyDescent="0.2">
      <c r="A130" s="1" t="s">
        <v>109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4.25" customHeight="1" x14ac:dyDescent="0.2">
      <c r="A131" s="1" t="s">
        <v>110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4.25" customHeight="1" x14ac:dyDescent="0.2">
      <c r="A133" s="1" t="s">
        <v>111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4.25" customHeight="1" x14ac:dyDescent="0.2">
      <c r="A134" s="1" t="s">
        <v>112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4.25" customHeight="1" x14ac:dyDescent="0.2">
      <c r="A135" s="1" t="s">
        <v>113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4.25" customHeight="1" x14ac:dyDescent="0.2">
      <c r="A136" s="1" t="s">
        <v>114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 customHeight="1" x14ac:dyDescent="0.2">
      <c r="A138" s="1" t="s">
        <v>115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 customHeight="1" x14ac:dyDescent="0.2">
      <c r="A139" s="294" t="s">
        <v>116</v>
      </c>
      <c r="B139" s="279"/>
      <c r="C139" s="279"/>
      <c r="D139" s="272"/>
      <c r="E139" s="15">
        <v>1</v>
      </c>
      <c r="F139" s="15">
        <v>1425.43</v>
      </c>
      <c r="G139" s="19">
        <f t="shared" ref="G139:G141" si="2">E139*F139</f>
        <v>1425.43</v>
      </c>
      <c r="H139" s="1"/>
      <c r="I139" s="1"/>
      <c r="J139" s="1"/>
      <c r="K139" s="1"/>
      <c r="L139" s="1"/>
    </row>
    <row r="140" spans="1:12" ht="15" customHeight="1" x14ac:dyDescent="0.2">
      <c r="A140" s="294" t="s">
        <v>117</v>
      </c>
      <c r="B140" s="279"/>
      <c r="C140" s="279"/>
      <c r="D140" s="272"/>
      <c r="E140" s="15">
        <v>1</v>
      </c>
      <c r="F140" s="19">
        <v>325</v>
      </c>
      <c r="G140" s="19">
        <f t="shared" si="2"/>
        <v>325</v>
      </c>
      <c r="H140" s="1"/>
      <c r="I140" s="1"/>
      <c r="J140" s="1"/>
      <c r="K140" s="1"/>
      <c r="L140" s="1"/>
    </row>
    <row r="141" spans="1:12" ht="15" customHeight="1" x14ac:dyDescent="0.2">
      <c r="A141" s="294" t="s">
        <v>118</v>
      </c>
      <c r="B141" s="279"/>
      <c r="C141" s="279"/>
      <c r="D141" s="272"/>
      <c r="E141" s="15">
        <v>1</v>
      </c>
      <c r="F141" s="19">
        <v>56.29</v>
      </c>
      <c r="G141" s="19">
        <f t="shared" si="2"/>
        <v>56.29</v>
      </c>
      <c r="H141" s="1"/>
      <c r="I141" s="1"/>
      <c r="J141" s="1"/>
      <c r="K141" s="1"/>
      <c r="L141" s="1"/>
    </row>
    <row r="142" spans="1:12" ht="15" customHeight="1" x14ac:dyDescent="0.2">
      <c r="A142" s="294" t="s">
        <v>119</v>
      </c>
      <c r="B142" s="279"/>
      <c r="C142" s="279"/>
      <c r="D142" s="272"/>
      <c r="E142" s="31">
        <v>0.2</v>
      </c>
      <c r="F142" s="15"/>
      <c r="G142" s="19">
        <f>E142*(G139+G140+G141)</f>
        <v>361.34400000000005</v>
      </c>
      <c r="H142" s="1"/>
      <c r="I142" s="1"/>
      <c r="J142" s="1"/>
      <c r="K142" s="1"/>
      <c r="L142" s="1"/>
    </row>
    <row r="143" spans="1:12" ht="15" customHeight="1" x14ac:dyDescent="0.2">
      <c r="A143" s="294" t="s">
        <v>120</v>
      </c>
      <c r="B143" s="279"/>
      <c r="C143" s="279"/>
      <c r="D143" s="272"/>
      <c r="E143" s="15"/>
      <c r="F143" s="15"/>
      <c r="G143" s="19">
        <f>G139+G142+G140+G141</f>
        <v>2168.0640000000003</v>
      </c>
      <c r="H143" s="1"/>
      <c r="I143" s="1"/>
      <c r="J143" s="1"/>
      <c r="K143" s="1"/>
      <c r="L143" s="1"/>
    </row>
    <row r="144" spans="1:12" ht="15" customHeight="1" x14ac:dyDescent="0.2">
      <c r="A144" s="294" t="s">
        <v>121</v>
      </c>
      <c r="B144" s="279"/>
      <c r="C144" s="279"/>
      <c r="D144" s="272"/>
      <c r="E144" s="32">
        <f>'Planilha Composição de Custos'!B201</f>
        <v>0.16800000000000004</v>
      </c>
      <c r="F144" s="15"/>
      <c r="G144" s="19">
        <f>G143*E144</f>
        <v>364.23475200000013</v>
      </c>
      <c r="H144" s="1"/>
      <c r="I144" s="1"/>
      <c r="J144" s="1"/>
      <c r="K144" s="1"/>
      <c r="L144" s="1"/>
    </row>
    <row r="145" spans="1:12" ht="15" customHeight="1" x14ac:dyDescent="0.2">
      <c r="A145" s="294" t="s">
        <v>122</v>
      </c>
      <c r="B145" s="279"/>
      <c r="C145" s="279"/>
      <c r="D145" s="272"/>
      <c r="E145" s="32">
        <f>'Planilha Composição de Custos'!B218</f>
        <v>0.31629999999999997</v>
      </c>
      <c r="F145" s="15"/>
      <c r="G145" s="19">
        <f>(G143+G144)*E145</f>
        <v>800.96609525760016</v>
      </c>
      <c r="H145" s="1"/>
      <c r="I145" s="1"/>
      <c r="J145" s="1"/>
      <c r="K145" s="1"/>
      <c r="L145" s="1"/>
    </row>
    <row r="146" spans="1:12" ht="15" customHeight="1" x14ac:dyDescent="0.2">
      <c r="A146" s="294" t="s">
        <v>123</v>
      </c>
      <c r="B146" s="279"/>
      <c r="C146" s="279"/>
      <c r="D146" s="272"/>
      <c r="E146" s="15"/>
      <c r="F146" s="15"/>
      <c r="G146" s="19">
        <f>G143+G144+G145</f>
        <v>3333.2648472576006</v>
      </c>
      <c r="H146" s="1"/>
      <c r="I146" s="1"/>
      <c r="J146" s="1"/>
      <c r="K146" s="1"/>
      <c r="L146" s="1"/>
    </row>
    <row r="147" spans="1:12" ht="15.75" customHeight="1" x14ac:dyDescent="0.25">
      <c r="A147" s="293" t="s">
        <v>124</v>
      </c>
      <c r="B147" s="279"/>
      <c r="C147" s="279"/>
      <c r="D147" s="272"/>
      <c r="E147" s="33">
        <v>0.375</v>
      </c>
      <c r="F147" s="9"/>
      <c r="G147" s="34">
        <f>G146*E147</f>
        <v>1249.9743177216003</v>
      </c>
      <c r="H147" s="1"/>
      <c r="I147" s="1"/>
      <c r="J147" s="1"/>
      <c r="K147" s="1"/>
      <c r="L147" s="1"/>
    </row>
    <row r="148" spans="1:12" ht="14.25" customHeight="1" x14ac:dyDescent="0.2">
      <c r="A148" s="30" t="s">
        <v>125</v>
      </c>
      <c r="B148" s="30"/>
      <c r="C148" s="30"/>
      <c r="D148" s="30"/>
      <c r="E148" s="35"/>
      <c r="F148" s="1"/>
      <c r="G148" s="36"/>
      <c r="H148" s="1"/>
      <c r="I148" s="1"/>
      <c r="J148" s="1"/>
      <c r="K148" s="1"/>
      <c r="L148" s="1"/>
    </row>
    <row r="149" spans="1:12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 customHeight="1" x14ac:dyDescent="0.2">
      <c r="A150" s="1" t="s">
        <v>126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 customHeight="1" x14ac:dyDescent="0.2">
      <c r="A151" s="294" t="s">
        <v>116</v>
      </c>
      <c r="B151" s="279"/>
      <c r="C151" s="279"/>
      <c r="D151" s="272"/>
      <c r="E151" s="15">
        <v>3</v>
      </c>
      <c r="F151" s="19">
        <v>1196.47</v>
      </c>
      <c r="G151" s="19">
        <f>E151*F151</f>
        <v>3589.41</v>
      </c>
      <c r="H151" s="1"/>
      <c r="I151" s="1"/>
      <c r="J151" s="1"/>
      <c r="K151" s="1"/>
      <c r="L151" s="1"/>
    </row>
    <row r="152" spans="1:12" ht="15" customHeight="1" x14ac:dyDescent="0.2">
      <c r="A152" s="294" t="s">
        <v>119</v>
      </c>
      <c r="B152" s="279"/>
      <c r="C152" s="279"/>
      <c r="D152" s="272"/>
      <c r="E152" s="31">
        <v>0.4</v>
      </c>
      <c r="F152" s="15"/>
      <c r="G152" s="19">
        <f>G151*E152</f>
        <v>1435.7640000000001</v>
      </c>
      <c r="H152" s="1"/>
      <c r="I152" s="1"/>
      <c r="J152" s="1"/>
      <c r="K152" s="1"/>
      <c r="L152" s="1"/>
    </row>
    <row r="153" spans="1:12" ht="15" customHeight="1" x14ac:dyDescent="0.2">
      <c r="A153" s="294" t="s">
        <v>120</v>
      </c>
      <c r="B153" s="279"/>
      <c r="C153" s="279"/>
      <c r="D153" s="272"/>
      <c r="E153" s="15"/>
      <c r="F153" s="15"/>
      <c r="G153" s="19">
        <f>G151+G152</f>
        <v>5025.174</v>
      </c>
      <c r="H153" s="1"/>
      <c r="I153" s="1"/>
      <c r="J153" s="1"/>
      <c r="K153" s="1"/>
      <c r="L153" s="1"/>
    </row>
    <row r="154" spans="1:12" ht="15" customHeight="1" x14ac:dyDescent="0.2">
      <c r="A154" s="292" t="s">
        <v>127</v>
      </c>
      <c r="B154" s="279"/>
      <c r="C154" s="279"/>
      <c r="D154" s="272"/>
      <c r="E154" s="32">
        <f>'Planilha Composição de Custos'!B201</f>
        <v>0.16800000000000004</v>
      </c>
      <c r="F154" s="15"/>
      <c r="G154" s="19">
        <f>G153*E154</f>
        <v>844.22923200000014</v>
      </c>
      <c r="H154" s="1"/>
      <c r="I154" s="1"/>
      <c r="J154" s="1"/>
      <c r="K154" s="1"/>
      <c r="L154" s="1"/>
    </row>
    <row r="155" spans="1:12" ht="15" customHeight="1" x14ac:dyDescent="0.2">
      <c r="A155" s="292" t="s">
        <v>128</v>
      </c>
      <c r="B155" s="279"/>
      <c r="C155" s="279"/>
      <c r="D155" s="272"/>
      <c r="E155" s="32">
        <f>'Planilha Composição de Custos'!B218</f>
        <v>0.31629999999999997</v>
      </c>
      <c r="F155" s="15"/>
      <c r="G155" s="19">
        <f>(G153+G154)*E155</f>
        <v>1856.4922422816001</v>
      </c>
      <c r="H155" s="1"/>
      <c r="I155" s="1"/>
      <c r="J155" s="1"/>
      <c r="K155" s="1"/>
      <c r="L155" s="1"/>
    </row>
    <row r="156" spans="1:12" ht="15" customHeight="1" x14ac:dyDescent="0.2">
      <c r="A156" s="292" t="s">
        <v>123</v>
      </c>
      <c r="B156" s="279"/>
      <c r="C156" s="279"/>
      <c r="D156" s="272"/>
      <c r="E156" s="15"/>
      <c r="F156" s="15"/>
      <c r="G156" s="19">
        <f>G153+G154+G155</f>
        <v>7725.8954742816004</v>
      </c>
      <c r="H156" s="1"/>
      <c r="I156" s="1"/>
      <c r="J156" s="1"/>
      <c r="K156" s="1"/>
      <c r="L156" s="1"/>
    </row>
    <row r="157" spans="1:12" ht="15.75" customHeight="1" x14ac:dyDescent="0.25">
      <c r="A157" s="293" t="s">
        <v>124</v>
      </c>
      <c r="B157" s="279"/>
      <c r="C157" s="279"/>
      <c r="D157" s="272"/>
      <c r="E157" s="37">
        <v>0.6</v>
      </c>
      <c r="F157" s="9"/>
      <c r="G157" s="20">
        <f>G156*E157</f>
        <v>4635.5372845689599</v>
      </c>
      <c r="H157" s="1"/>
      <c r="I157" s="1"/>
      <c r="J157" s="1"/>
      <c r="K157" s="1"/>
      <c r="L157" s="1"/>
    </row>
    <row r="158" spans="1:12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customHeight="1" x14ac:dyDescent="0.25">
      <c r="A159" s="293" t="s">
        <v>129</v>
      </c>
      <c r="B159" s="279"/>
      <c r="C159" s="279"/>
      <c r="D159" s="272"/>
      <c r="E159" s="9"/>
      <c r="F159" s="9"/>
      <c r="G159" s="20">
        <f>G147+G157</f>
        <v>5885.5116022905604</v>
      </c>
      <c r="H159" s="1"/>
      <c r="I159" s="1"/>
      <c r="J159" s="1"/>
      <c r="K159" s="1"/>
      <c r="L159" s="1"/>
    </row>
    <row r="160" spans="1:12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 customHeight="1" x14ac:dyDescent="0.2">
      <c r="A161" s="1" t="s">
        <v>130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 customHeight="1" x14ac:dyDescent="0.2">
      <c r="A162" s="1" t="s">
        <v>131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 customHeight="1" x14ac:dyDescent="0.2">
      <c r="A163" s="1" t="s">
        <v>132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</sheetData>
  <mergeCells count="69">
    <mergeCell ref="A159:D159"/>
    <mergeCell ref="A140:D140"/>
    <mergeCell ref="A153:D153"/>
    <mergeCell ref="A154:D154"/>
    <mergeCell ref="A155:D155"/>
    <mergeCell ref="A147:D147"/>
    <mergeCell ref="A87:D87"/>
    <mergeCell ref="E87:F87"/>
    <mergeCell ref="E85:F85"/>
    <mergeCell ref="A156:D156"/>
    <mergeCell ref="A157:D157"/>
    <mergeCell ref="A143:D143"/>
    <mergeCell ref="A144:D144"/>
    <mergeCell ref="A145:D145"/>
    <mergeCell ref="A146:D146"/>
    <mergeCell ref="A152:D152"/>
    <mergeCell ref="A151:D151"/>
    <mergeCell ref="A141:D141"/>
    <mergeCell ref="A142:D142"/>
    <mergeCell ref="A139:D139"/>
    <mergeCell ref="A88:D88"/>
    <mergeCell ref="E88:F88"/>
    <mergeCell ref="A84:D84"/>
    <mergeCell ref="A83:D83"/>
    <mergeCell ref="E83:F83"/>
    <mergeCell ref="A86:D86"/>
    <mergeCell ref="E86:F86"/>
    <mergeCell ref="E84:F84"/>
    <mergeCell ref="A85:D85"/>
    <mergeCell ref="A6:I6"/>
    <mergeCell ref="A1:I1"/>
    <mergeCell ref="A2:I2"/>
    <mergeCell ref="A3:I3"/>
    <mergeCell ref="F36:G36"/>
    <mergeCell ref="F35:G35"/>
    <mergeCell ref="F29:G29"/>
    <mergeCell ref="F30:G30"/>
    <mergeCell ref="E80:F80"/>
    <mergeCell ref="A73:D73"/>
    <mergeCell ref="E73:F73"/>
    <mergeCell ref="A38:E38"/>
    <mergeCell ref="F38:G38"/>
    <mergeCell ref="A48:I48"/>
    <mergeCell ref="A55:D55"/>
    <mergeCell ref="A54:D54"/>
    <mergeCell ref="A79:D79"/>
    <mergeCell ref="E79:F79"/>
    <mergeCell ref="A77:D77"/>
    <mergeCell ref="A78:D78"/>
    <mergeCell ref="A80:D80"/>
    <mergeCell ref="E76:F76"/>
    <mergeCell ref="A69:D69"/>
    <mergeCell ref="A76:D76"/>
    <mergeCell ref="E77:F77"/>
    <mergeCell ref="E78:F78"/>
    <mergeCell ref="A56:D56"/>
    <mergeCell ref="A35:D35"/>
    <mergeCell ref="A57:D57"/>
    <mergeCell ref="A72:D72"/>
    <mergeCell ref="E69:F69"/>
    <mergeCell ref="E70:F70"/>
    <mergeCell ref="A71:D71"/>
    <mergeCell ref="A70:D70"/>
    <mergeCell ref="A36:D36"/>
    <mergeCell ref="E71:F71"/>
    <mergeCell ref="E72:F72"/>
    <mergeCell ref="F31:G31"/>
    <mergeCell ref="F32:G32"/>
    <mergeCell ref="F39:G39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workbookViewId="0"/>
  </sheetViews>
  <sheetFormatPr defaultColWidth="14.42578125" defaultRowHeight="15" customHeight="1" x14ac:dyDescent="0.2"/>
  <cols>
    <col min="1" max="1" width="33.7109375" customWidth="1"/>
    <col min="2" max="2" width="10.140625" customWidth="1"/>
    <col min="3" max="3" width="9.85546875" customWidth="1"/>
    <col min="4" max="4" width="13.85546875" customWidth="1"/>
    <col min="5" max="5" width="12.5703125" customWidth="1"/>
    <col min="6" max="6" width="13.28515625" customWidth="1"/>
    <col min="7" max="7" width="12.140625" customWidth="1"/>
    <col min="8" max="8" width="5" customWidth="1"/>
    <col min="9" max="13" width="9.140625" customWidth="1"/>
    <col min="14" max="14" width="3.5703125" customWidth="1"/>
    <col min="15" max="21" width="9.140625" customWidth="1"/>
  </cols>
  <sheetData>
    <row r="1" spans="1:21" ht="15.75" customHeight="1" x14ac:dyDescent="0.2">
      <c r="A1" s="304" t="s">
        <v>133</v>
      </c>
      <c r="B1" s="288"/>
      <c r="C1" s="288"/>
      <c r="D1" s="288"/>
      <c r="E1" s="288"/>
      <c r="F1" s="28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5" customHeight="1" x14ac:dyDescent="0.2">
      <c r="A2" s="303" t="s">
        <v>2</v>
      </c>
      <c r="B2" s="288"/>
      <c r="C2" s="288"/>
      <c r="D2" s="288"/>
      <c r="E2" s="288"/>
      <c r="F2" s="28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6.75" customHeight="1" x14ac:dyDescent="0.2">
      <c r="A4" s="42"/>
      <c r="B4" s="43"/>
      <c r="C4" s="43"/>
      <c r="D4" s="44"/>
      <c r="E4" s="44"/>
      <c r="F4" s="4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.75" customHeight="1" x14ac:dyDescent="0.2">
      <c r="A5" s="309" t="s">
        <v>134</v>
      </c>
      <c r="B5" s="288"/>
      <c r="C5" s="288"/>
      <c r="D5" s="288"/>
      <c r="E5" s="288"/>
      <c r="F5" s="288"/>
      <c r="G5" s="45"/>
      <c r="H5" s="45"/>
      <c r="I5" s="45"/>
      <c r="J5" s="45"/>
      <c r="K5" s="45"/>
      <c r="L5" s="45"/>
      <c r="M5" s="45"/>
      <c r="N5" s="45"/>
      <c r="O5" s="45"/>
      <c r="P5" s="39"/>
      <c r="Q5" s="39"/>
      <c r="R5" s="39"/>
      <c r="S5" s="39"/>
      <c r="T5" s="39"/>
      <c r="U5" s="39"/>
    </row>
    <row r="6" spans="1:21" ht="15.75" customHeight="1" x14ac:dyDescent="0.2">
      <c r="A6" s="310" t="s">
        <v>135</v>
      </c>
      <c r="B6" s="311"/>
      <c r="C6" s="311"/>
      <c r="D6" s="311"/>
      <c r="E6" s="311"/>
      <c r="F6" s="311"/>
      <c r="G6" s="45"/>
      <c r="H6" s="45"/>
      <c r="I6" s="45"/>
      <c r="J6" s="45"/>
      <c r="K6" s="45"/>
      <c r="L6" s="45"/>
      <c r="M6" s="45"/>
      <c r="N6" s="45"/>
      <c r="O6" s="45"/>
      <c r="P6" s="39"/>
      <c r="Q6" s="39"/>
      <c r="R6" s="39"/>
      <c r="S6" s="39"/>
      <c r="T6" s="39"/>
      <c r="U6" s="39"/>
    </row>
    <row r="7" spans="1:21" ht="10.5" customHeight="1" x14ac:dyDescent="0.2">
      <c r="A7" s="39"/>
      <c r="B7" s="46"/>
      <c r="C7" s="46"/>
      <c r="D7" s="47"/>
      <c r="E7" s="47"/>
      <c r="F7" s="4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5.75" customHeight="1" x14ac:dyDescent="0.2">
      <c r="A8" s="48" t="s">
        <v>136</v>
      </c>
      <c r="B8" s="47"/>
      <c r="C8" s="47"/>
      <c r="D8" s="47"/>
      <c r="E8" s="47"/>
      <c r="F8" s="4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15.75" customHeight="1" x14ac:dyDescent="0.2">
      <c r="A9" s="49" t="s">
        <v>137</v>
      </c>
      <c r="B9" s="50"/>
      <c r="C9" s="50"/>
      <c r="D9" s="298" t="s">
        <v>138</v>
      </c>
      <c r="E9" s="272"/>
      <c r="F9" s="51" t="s">
        <v>139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8" customHeight="1" x14ac:dyDescent="0.2">
      <c r="A10" s="52" t="str">
        <f>+A32</f>
        <v>1. Mão de obra</v>
      </c>
      <c r="B10" s="53"/>
      <c r="C10" s="53"/>
      <c r="D10" s="299">
        <f>F61+689.63</f>
        <v>4336.3224205160004</v>
      </c>
      <c r="E10" s="300"/>
      <c r="F10" s="54">
        <f t="shared" ref="F10:F14" si="0">+D10/$D$17</f>
        <v>0.3920292959681177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8" customHeight="1" x14ac:dyDescent="0.2">
      <c r="A11" s="301" t="str">
        <f>+A64</f>
        <v>2. Uniformes e Equipamentos de Proteção Individual</v>
      </c>
      <c r="B11" s="302"/>
      <c r="C11" s="302"/>
      <c r="D11" s="296">
        <f>+F94</f>
        <v>795.62250000000006</v>
      </c>
      <c r="E11" s="297"/>
      <c r="F11" s="56">
        <f t="shared" si="0"/>
        <v>7.1928998419420659E-2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8" customHeight="1" x14ac:dyDescent="0.2">
      <c r="A12" s="55" t="str">
        <f>+A97</f>
        <v>3. Veículo</v>
      </c>
      <c r="B12" s="57"/>
      <c r="C12" s="58"/>
      <c r="D12" s="296">
        <f>+F144</f>
        <v>3378.6500899450493</v>
      </c>
      <c r="E12" s="297"/>
      <c r="F12" s="56">
        <f t="shared" si="0"/>
        <v>0.30545003061053816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8" customHeight="1" x14ac:dyDescent="0.2">
      <c r="A13" s="55" t="str">
        <f>+A147</f>
        <v>4. Ferramentas e Materiais de Consumo</v>
      </c>
      <c r="B13" s="57"/>
      <c r="C13" s="58"/>
      <c r="D13" s="296">
        <f>+F163</f>
        <v>0</v>
      </c>
      <c r="E13" s="297"/>
      <c r="F13" s="56">
        <f t="shared" si="0"/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8" customHeight="1" x14ac:dyDescent="0.2">
      <c r="A14" s="59" t="s">
        <v>140</v>
      </c>
      <c r="B14" s="60"/>
      <c r="C14" s="61"/>
      <c r="D14" s="296">
        <f>F171</f>
        <v>0</v>
      </c>
      <c r="E14" s="297"/>
      <c r="F14" s="56">
        <f t="shared" si="0"/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8" customHeight="1" x14ac:dyDescent="0.2">
      <c r="A15" s="306" t="s">
        <v>141</v>
      </c>
      <c r="B15" s="302"/>
      <c r="C15" s="302"/>
      <c r="D15" s="296">
        <f>SUM(D10:E14)</f>
        <v>8510.5950104610492</v>
      </c>
      <c r="E15" s="297"/>
      <c r="F15" s="56"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8" customHeight="1" x14ac:dyDescent="0.2">
      <c r="A16" s="62" t="str">
        <f>+A177</f>
        <v>6. Benefícios e Despesas Indiretas - BDI</v>
      </c>
      <c r="B16" s="63"/>
      <c r="C16" s="64"/>
      <c r="D16" s="307">
        <f>D15*C234</f>
        <v>2550.6253246351766</v>
      </c>
      <c r="E16" s="308"/>
      <c r="F16" s="65">
        <f>D16/D17</f>
        <v>0.23059167500192351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 customHeight="1" x14ac:dyDescent="0.2">
      <c r="A17" s="66" t="s">
        <v>142</v>
      </c>
      <c r="B17" s="67"/>
      <c r="C17" s="68"/>
      <c r="D17" s="305">
        <f>D15+D16</f>
        <v>11061.220335096226</v>
      </c>
      <c r="E17" s="272"/>
      <c r="F17" s="69">
        <f>SUM(F10:F16)</f>
        <v>1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1.25" customHeight="1" x14ac:dyDescent="0.2">
      <c r="A18" s="39"/>
      <c r="B18" s="39"/>
      <c r="C18" s="39"/>
      <c r="D18" s="47"/>
      <c r="E18" s="47"/>
      <c r="F18" s="47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7.5" customHeight="1" x14ac:dyDescent="0.2">
      <c r="A19" s="70"/>
      <c r="B19" s="71"/>
      <c r="C19" s="71"/>
      <c r="D19" s="72"/>
      <c r="E19" s="72"/>
      <c r="F19" s="72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1.25" customHeight="1" x14ac:dyDescent="0.2">
      <c r="A20" s="39"/>
      <c r="B20" s="39"/>
      <c r="C20" s="39"/>
      <c r="D20" s="47"/>
      <c r="E20" s="47"/>
      <c r="F20" s="47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" customHeight="1" x14ac:dyDescent="0.2">
      <c r="A21" s="73" t="s">
        <v>143</v>
      </c>
      <c r="B21" s="47"/>
      <c r="C21" s="47"/>
      <c r="D21" s="47"/>
      <c r="E21" s="47"/>
      <c r="F21" s="47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" customHeight="1" x14ac:dyDescent="0.2">
      <c r="A22" s="319" t="s">
        <v>144</v>
      </c>
      <c r="B22" s="320"/>
      <c r="C22" s="321"/>
      <c r="D22" s="74" t="s">
        <v>145</v>
      </c>
      <c r="E22" s="47"/>
      <c r="F22" s="47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" customHeight="1" x14ac:dyDescent="0.2">
      <c r="A23" s="75" t="str">
        <f>+A34</f>
        <v>1.1. Operário Turno do Dia</v>
      </c>
      <c r="B23" s="58"/>
      <c r="C23" s="58"/>
      <c r="D23" s="76">
        <v>2</v>
      </c>
      <c r="E23" s="47"/>
      <c r="F23" s="47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5" customHeight="1" x14ac:dyDescent="0.2">
      <c r="A24" s="75" t="str">
        <f>+A47</f>
        <v>1.2. Motorista Turno do Dia</v>
      </c>
      <c r="B24" s="58"/>
      <c r="C24" s="58"/>
      <c r="D24" s="76">
        <v>1</v>
      </c>
      <c r="E24" s="47"/>
      <c r="F24" s="47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5" customHeight="1" x14ac:dyDescent="0.2">
      <c r="A25" s="77" t="s">
        <v>146</v>
      </c>
      <c r="B25" s="78"/>
      <c r="C25" s="78"/>
      <c r="D25" s="79">
        <f>SUM(D23:D24)</f>
        <v>3</v>
      </c>
      <c r="E25" s="47"/>
      <c r="F25" s="47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5" customHeight="1" x14ac:dyDescent="0.2">
      <c r="A26" s="80"/>
      <c r="B26" s="81"/>
      <c r="C26" s="47"/>
      <c r="D26" s="47"/>
      <c r="E26" s="47"/>
      <c r="F26" s="47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5" customHeight="1" x14ac:dyDescent="0.2">
      <c r="A27" s="314" t="s">
        <v>147</v>
      </c>
      <c r="B27" s="315"/>
      <c r="C27" s="315"/>
      <c r="D27" s="316"/>
      <c r="E27" s="82" t="s">
        <v>145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5" customHeight="1" x14ac:dyDescent="0.2">
      <c r="A28" s="83" t="str">
        <f>+A99</f>
        <v>3.1. Veículo Toco com Carroceria de Madeira</v>
      </c>
      <c r="B28" s="84"/>
      <c r="C28" s="84"/>
      <c r="D28" s="85"/>
      <c r="E28" s="86">
        <f>+C103</f>
        <v>1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" customHeight="1" x14ac:dyDescent="0.2">
      <c r="A29" s="80"/>
      <c r="B29" s="81"/>
      <c r="C29" s="47"/>
      <c r="D29" s="47"/>
      <c r="E29" s="47"/>
      <c r="F29" s="47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7.5" customHeight="1" x14ac:dyDescent="0.2">
      <c r="A30" s="70"/>
      <c r="B30" s="71"/>
      <c r="C30" s="71"/>
      <c r="D30" s="72"/>
      <c r="E30" s="72"/>
      <c r="F30" s="72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5.75" customHeight="1" x14ac:dyDescent="0.2">
      <c r="A31" s="47"/>
      <c r="B31" s="47"/>
      <c r="C31" s="47"/>
      <c r="D31" s="39"/>
      <c r="E31" s="8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5.75" customHeight="1" x14ac:dyDescent="0.2">
      <c r="A32" s="88" t="s">
        <v>148</v>
      </c>
      <c r="B32" s="39"/>
      <c r="C32" s="39"/>
      <c r="D32" s="47"/>
      <c r="E32" s="47"/>
      <c r="F32" s="47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1.25" customHeight="1" x14ac:dyDescent="0.2">
      <c r="A33" s="39"/>
      <c r="B33" s="39"/>
      <c r="C33" s="39"/>
      <c r="D33" s="47"/>
      <c r="E33" s="47"/>
      <c r="F33" s="47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3.5" customHeight="1" x14ac:dyDescent="0.2">
      <c r="A34" s="89" t="s">
        <v>149</v>
      </c>
      <c r="B34" s="39"/>
      <c r="C34" s="39"/>
      <c r="D34" s="47"/>
      <c r="E34" s="47"/>
      <c r="F34" s="47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3.5" customHeight="1" x14ac:dyDescent="0.2">
      <c r="A35" s="90" t="s">
        <v>150</v>
      </c>
      <c r="B35" s="91" t="s">
        <v>151</v>
      </c>
      <c r="C35" s="91" t="s">
        <v>145</v>
      </c>
      <c r="D35" s="92" t="s">
        <v>152</v>
      </c>
      <c r="E35" s="92" t="s">
        <v>120</v>
      </c>
      <c r="F35" s="93" t="s">
        <v>153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2.75" customHeight="1" x14ac:dyDescent="0.2">
      <c r="A36" s="94" t="s">
        <v>154</v>
      </c>
      <c r="B36" s="95" t="s">
        <v>155</v>
      </c>
      <c r="C36" s="96">
        <f>D23</f>
        <v>2</v>
      </c>
      <c r="D36" s="97">
        <v>1442.94</v>
      </c>
      <c r="E36" s="98">
        <f t="shared" ref="E36:E38" si="1">C36*D36</f>
        <v>2885.88</v>
      </c>
      <c r="F36" s="47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2.75" customHeight="1" x14ac:dyDescent="0.2">
      <c r="A37" s="99" t="s">
        <v>156</v>
      </c>
      <c r="B37" s="100" t="s">
        <v>157</v>
      </c>
      <c r="C37" s="100"/>
      <c r="D37" s="101">
        <v>0</v>
      </c>
      <c r="E37" s="102">
        <f t="shared" si="1"/>
        <v>0</v>
      </c>
      <c r="F37" s="47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2.75" customHeight="1" x14ac:dyDescent="0.2">
      <c r="A38" s="99" t="s">
        <v>158</v>
      </c>
      <c r="B38" s="100" t="s">
        <v>157</v>
      </c>
      <c r="C38" s="100"/>
      <c r="D38" s="101">
        <v>0</v>
      </c>
      <c r="E38" s="102">
        <f t="shared" si="1"/>
        <v>0</v>
      </c>
      <c r="F38" s="47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2.75" customHeight="1" x14ac:dyDescent="0.2">
      <c r="A39" s="103" t="s">
        <v>159</v>
      </c>
      <c r="B39" s="104" t="s">
        <v>139</v>
      </c>
      <c r="C39" s="104">
        <v>40</v>
      </c>
      <c r="D39" s="101">
        <f>D36*0.4</f>
        <v>577.17600000000004</v>
      </c>
      <c r="E39" s="102">
        <f>D39*C36</f>
        <v>1154.3520000000001</v>
      </c>
      <c r="F39" s="47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2.75" customHeight="1" x14ac:dyDescent="0.2">
      <c r="A40" s="105" t="s">
        <v>160</v>
      </c>
      <c r="B40" s="106"/>
      <c r="C40" s="106"/>
      <c r="D40" s="107"/>
      <c r="E40" s="108">
        <f>SUM(E36:E39)</f>
        <v>4040.232</v>
      </c>
      <c r="F40" s="47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2.75" customHeight="1" x14ac:dyDescent="0.2">
      <c r="A41" s="103" t="s">
        <v>121</v>
      </c>
      <c r="B41" s="104" t="s">
        <v>139</v>
      </c>
      <c r="C41" s="109">
        <f>B201</f>
        <v>0.16800000000000004</v>
      </c>
      <c r="D41" s="101">
        <f>E40</f>
        <v>4040.232</v>
      </c>
      <c r="E41" s="102">
        <f>D41*C41</f>
        <v>678.75897600000019</v>
      </c>
      <c r="F41" s="47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2.75" customHeight="1" x14ac:dyDescent="0.2">
      <c r="A42" s="105" t="s">
        <v>161</v>
      </c>
      <c r="B42" s="106"/>
      <c r="C42" s="106"/>
      <c r="D42" s="107"/>
      <c r="E42" s="108">
        <f>E40+E41</f>
        <v>4718.990976</v>
      </c>
      <c r="F42" s="47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3.5" customHeight="1" x14ac:dyDescent="0.2">
      <c r="A43" s="105" t="s">
        <v>162</v>
      </c>
      <c r="B43" s="110" t="s">
        <v>163</v>
      </c>
      <c r="C43" s="110">
        <v>0</v>
      </c>
      <c r="D43" s="111">
        <f>E42</f>
        <v>4718.990976</v>
      </c>
      <c r="E43" s="108">
        <f>C43*D43</f>
        <v>0</v>
      </c>
      <c r="F43" s="47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3.5" customHeight="1" x14ac:dyDescent="0.2">
      <c r="A44" s="322" t="s">
        <v>164</v>
      </c>
      <c r="B44" s="279"/>
      <c r="C44" s="279"/>
      <c r="D44" s="272"/>
      <c r="E44" s="112">
        <v>0.375</v>
      </c>
      <c r="F44" s="113">
        <f>E42*E44</f>
        <v>1769.6216159999999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1.25" customHeight="1" x14ac:dyDescent="0.2">
      <c r="A45" s="39"/>
      <c r="B45" s="39"/>
      <c r="C45" s="39"/>
      <c r="D45" s="47"/>
      <c r="E45" s="47"/>
      <c r="F45" s="47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1.25" customHeight="1" x14ac:dyDescent="0.2">
      <c r="A46" s="39"/>
      <c r="B46" s="39"/>
      <c r="C46" s="39"/>
      <c r="D46" s="47"/>
      <c r="E46" s="47"/>
      <c r="F46" s="47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customHeight="1" x14ac:dyDescent="0.2">
      <c r="A47" s="89" t="s">
        <v>165</v>
      </c>
      <c r="B47" s="39"/>
      <c r="C47" s="39"/>
      <c r="D47" s="47"/>
      <c r="E47" s="47"/>
      <c r="F47" s="47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2.75" customHeight="1" x14ac:dyDescent="0.2">
      <c r="A48" s="90" t="s">
        <v>150</v>
      </c>
      <c r="B48" s="91" t="s">
        <v>151</v>
      </c>
      <c r="C48" s="91" t="s">
        <v>145</v>
      </c>
      <c r="D48" s="92" t="s">
        <v>152</v>
      </c>
      <c r="E48" s="92" t="s">
        <v>120</v>
      </c>
      <c r="F48" s="93" t="s">
        <v>166</v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</row>
    <row r="49" spans="1:21" ht="12.75" customHeight="1" x14ac:dyDescent="0.2">
      <c r="A49" s="94" t="s">
        <v>154</v>
      </c>
      <c r="B49" s="95" t="s">
        <v>155</v>
      </c>
      <c r="C49" s="95">
        <v>1</v>
      </c>
      <c r="D49" s="97">
        <v>1904.09</v>
      </c>
      <c r="E49" s="98">
        <f t="shared" ref="E49:E51" si="2">C49*D49</f>
        <v>1904.09</v>
      </c>
      <c r="F49" s="47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2.75" customHeight="1" x14ac:dyDescent="0.2">
      <c r="A50" s="99" t="s">
        <v>156</v>
      </c>
      <c r="B50" s="100" t="s">
        <v>157</v>
      </c>
      <c r="C50" s="100">
        <f t="shared" ref="C50:C51" si="3">+C37</f>
        <v>0</v>
      </c>
      <c r="D50" s="101">
        <v>0</v>
      </c>
      <c r="E50" s="102">
        <f t="shared" si="2"/>
        <v>0</v>
      </c>
      <c r="F50" s="47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2.75" customHeight="1" x14ac:dyDescent="0.2">
      <c r="A51" s="99" t="s">
        <v>158</v>
      </c>
      <c r="B51" s="100" t="s">
        <v>157</v>
      </c>
      <c r="C51" s="100">
        <f t="shared" si="3"/>
        <v>0</v>
      </c>
      <c r="D51" s="101">
        <v>0</v>
      </c>
      <c r="E51" s="102">
        <f t="shared" si="2"/>
        <v>0</v>
      </c>
      <c r="F51" s="47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2.75" customHeight="1" x14ac:dyDescent="0.2">
      <c r="A52" s="99" t="s">
        <v>159</v>
      </c>
      <c r="B52" s="100" t="s">
        <v>139</v>
      </c>
      <c r="C52" s="100">
        <v>20</v>
      </c>
      <c r="D52" s="101">
        <v>0</v>
      </c>
      <c r="E52" s="102">
        <f>E49*C52/100</f>
        <v>380.81799999999998</v>
      </c>
      <c r="F52" s="47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2.75" customHeight="1" x14ac:dyDescent="0.2">
      <c r="A53" s="99" t="s">
        <v>160</v>
      </c>
      <c r="B53" s="115"/>
      <c r="C53" s="115"/>
      <c r="D53" s="107"/>
      <c r="E53" s="102">
        <f>SUM(E49:E52)</f>
        <v>2284.9079999999999</v>
      </c>
      <c r="F53" s="47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2.75" customHeight="1" x14ac:dyDescent="0.2">
      <c r="A54" s="99" t="s">
        <v>121</v>
      </c>
      <c r="B54" s="100" t="s">
        <v>139</v>
      </c>
      <c r="C54" s="116">
        <f>B201</f>
        <v>0.16800000000000004</v>
      </c>
      <c r="D54" s="101">
        <f>E53</f>
        <v>2284.9079999999999</v>
      </c>
      <c r="E54" s="102">
        <f>D54*C54</f>
        <v>383.86454400000008</v>
      </c>
      <c r="F54" s="47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2.75" customHeight="1" x14ac:dyDescent="0.2">
      <c r="A55" s="99" t="s">
        <v>167</v>
      </c>
      <c r="B55" s="117"/>
      <c r="C55" s="117"/>
      <c r="D55" s="118"/>
      <c r="E55" s="102">
        <f>E53+E54</f>
        <v>2668.7725439999999</v>
      </c>
      <c r="F55" s="47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3.5" customHeight="1" x14ac:dyDescent="0.2">
      <c r="A56" s="99" t="s">
        <v>162</v>
      </c>
      <c r="B56" s="100" t="s">
        <v>163</v>
      </c>
      <c r="C56" s="100">
        <v>0</v>
      </c>
      <c r="D56" s="101">
        <f>E55</f>
        <v>2668.7725439999999</v>
      </c>
      <c r="E56" s="108">
        <f>C56*D56</f>
        <v>0</v>
      </c>
      <c r="F56" s="47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3.5" customHeight="1" x14ac:dyDescent="0.2">
      <c r="A57" s="322" t="s">
        <v>164</v>
      </c>
      <c r="B57" s="279"/>
      <c r="C57" s="279"/>
      <c r="D57" s="272"/>
      <c r="E57" s="112">
        <v>0.375</v>
      </c>
      <c r="F57" s="113">
        <f>E55*E57</f>
        <v>1000.789704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1.25" customHeight="1" x14ac:dyDescent="0.2">
      <c r="A58" s="39"/>
      <c r="B58" s="39"/>
      <c r="C58" s="39"/>
      <c r="D58" s="47"/>
      <c r="E58" s="47"/>
      <c r="F58" s="47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3.5" customHeight="1" x14ac:dyDescent="0.2">
      <c r="A59" s="119" t="s">
        <v>168</v>
      </c>
      <c r="B59" s="120"/>
      <c r="C59" s="120"/>
      <c r="D59" s="68"/>
      <c r="E59" s="121"/>
      <c r="F59" s="122">
        <f>SUM(F36:F58)</f>
        <v>2770.4113200000002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3.5" customHeight="1" x14ac:dyDescent="0.2">
      <c r="A60" s="318" t="s">
        <v>169</v>
      </c>
      <c r="B60" s="279"/>
      <c r="C60" s="279"/>
      <c r="D60" s="279"/>
      <c r="E60" s="272"/>
      <c r="F60" s="123">
        <f>(F59*B218)</f>
        <v>876.28110051599992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30" customHeight="1" x14ac:dyDescent="0.2">
      <c r="A61" s="124"/>
      <c r="B61" s="124"/>
      <c r="C61" s="317" t="s">
        <v>170</v>
      </c>
      <c r="D61" s="279"/>
      <c r="E61" s="272"/>
      <c r="F61" s="125">
        <f>SUM(F59:F60)</f>
        <v>3646.6924205160003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 customHeight="1" x14ac:dyDescent="0.2">
      <c r="A62" s="124"/>
      <c r="B62" s="124"/>
      <c r="C62" s="38"/>
      <c r="D62" s="38"/>
      <c r="E62" s="38"/>
      <c r="F62" s="126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2.75" customHeight="1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 customHeight="1" x14ac:dyDescent="0.2">
      <c r="A64" s="88" t="s">
        <v>171</v>
      </c>
      <c r="B64" s="127"/>
      <c r="C64" s="127"/>
      <c r="D64" s="128"/>
      <c r="E64" s="47"/>
      <c r="F64" s="47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1.25" customHeight="1" x14ac:dyDescent="0.2">
      <c r="A65" s="39"/>
      <c r="B65" s="39"/>
      <c r="C65" s="39"/>
      <c r="D65" s="47"/>
      <c r="E65" s="47"/>
      <c r="F65" s="47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3.5" customHeight="1" x14ac:dyDescent="0.2">
      <c r="A66" s="89" t="s">
        <v>172</v>
      </c>
      <c r="B66" s="39"/>
      <c r="C66" s="39"/>
      <c r="D66" s="47"/>
      <c r="E66" s="47"/>
      <c r="F66" s="47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3.5" customHeight="1" x14ac:dyDescent="0.2">
      <c r="A67" s="90" t="s">
        <v>150</v>
      </c>
      <c r="B67" s="91" t="s">
        <v>151</v>
      </c>
      <c r="C67" s="91" t="s">
        <v>145</v>
      </c>
      <c r="D67" s="92" t="s">
        <v>152</v>
      </c>
      <c r="E67" s="92" t="s">
        <v>120</v>
      </c>
      <c r="F67" s="93" t="s">
        <v>173</v>
      </c>
      <c r="G67" s="12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2.75" customHeight="1" x14ac:dyDescent="0.2">
      <c r="A68" s="130" t="s">
        <v>174</v>
      </c>
      <c r="B68" s="95" t="s">
        <v>175</v>
      </c>
      <c r="C68" s="131">
        <v>0.16666666666666699</v>
      </c>
      <c r="D68" s="97">
        <v>95</v>
      </c>
      <c r="E68" s="98">
        <f t="shared" ref="E68:E78" si="4">C68*D68</f>
        <v>15.833333333333364</v>
      </c>
      <c r="F68" s="13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2.75" customHeight="1" x14ac:dyDescent="0.2">
      <c r="A69" s="133" t="s">
        <v>176</v>
      </c>
      <c r="B69" s="100" t="s">
        <v>175</v>
      </c>
      <c r="C69" s="131">
        <v>0.33333333333333331</v>
      </c>
      <c r="D69" s="134">
        <v>80</v>
      </c>
      <c r="E69" s="102">
        <f t="shared" si="4"/>
        <v>26.666666666666664</v>
      </c>
      <c r="F69" s="132"/>
      <c r="G69" s="12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2.75" customHeight="1" x14ac:dyDescent="0.2">
      <c r="A70" s="133" t="s">
        <v>177</v>
      </c>
      <c r="B70" s="100" t="s">
        <v>175</v>
      </c>
      <c r="C70" s="131">
        <v>0.5</v>
      </c>
      <c r="D70" s="134">
        <v>40</v>
      </c>
      <c r="E70" s="102">
        <f t="shared" si="4"/>
        <v>20</v>
      </c>
      <c r="F70" s="132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2.75" customHeight="1" x14ac:dyDescent="0.2">
      <c r="A71" s="133" t="s">
        <v>178</v>
      </c>
      <c r="B71" s="100" t="s">
        <v>175</v>
      </c>
      <c r="C71" s="131">
        <v>0.16666666666666666</v>
      </c>
      <c r="D71" s="134">
        <v>15</v>
      </c>
      <c r="E71" s="102">
        <f t="shared" si="4"/>
        <v>2.5</v>
      </c>
      <c r="F71" s="132"/>
      <c r="G71" s="12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2.75" customHeight="1" x14ac:dyDescent="0.2">
      <c r="A72" s="133" t="s">
        <v>179</v>
      </c>
      <c r="B72" s="100" t="s">
        <v>180</v>
      </c>
      <c r="C72" s="131">
        <v>0.16666666666666666</v>
      </c>
      <c r="D72" s="134">
        <v>90</v>
      </c>
      <c r="E72" s="102">
        <f t="shared" si="4"/>
        <v>15</v>
      </c>
      <c r="F72" s="132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2.75" customHeight="1" x14ac:dyDescent="0.2">
      <c r="A73" s="133" t="s">
        <v>181</v>
      </c>
      <c r="B73" s="100" t="s">
        <v>175</v>
      </c>
      <c r="C73" s="131">
        <v>8.3333333333333329E-2</v>
      </c>
      <c r="D73" s="134">
        <v>54.9</v>
      </c>
      <c r="E73" s="102">
        <f t="shared" si="4"/>
        <v>4.5749999999999993</v>
      </c>
      <c r="F73" s="132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2.75" customHeight="1" x14ac:dyDescent="0.2">
      <c r="A74" s="135" t="s">
        <v>182</v>
      </c>
      <c r="B74" s="136" t="s">
        <v>175</v>
      </c>
      <c r="C74" s="131">
        <v>8.3333333333333329E-2</v>
      </c>
      <c r="D74" s="134">
        <v>60</v>
      </c>
      <c r="E74" s="102">
        <f t="shared" si="4"/>
        <v>5</v>
      </c>
      <c r="F74" s="137"/>
      <c r="G74" s="138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:21" ht="12.75" customHeight="1" x14ac:dyDescent="0.2">
      <c r="A75" s="133" t="s">
        <v>183</v>
      </c>
      <c r="B75" s="100" t="s">
        <v>180</v>
      </c>
      <c r="C75" s="131">
        <v>0.5</v>
      </c>
      <c r="D75" s="134">
        <v>15</v>
      </c>
      <c r="E75" s="102">
        <f t="shared" si="4"/>
        <v>7.5</v>
      </c>
      <c r="F75" s="132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2.75" customHeight="1" x14ac:dyDescent="0.2">
      <c r="A76" s="140" t="s">
        <v>184</v>
      </c>
      <c r="B76" s="100" t="s">
        <v>175</v>
      </c>
      <c r="C76" s="131">
        <v>3.3333333333333333E-2</v>
      </c>
      <c r="D76" s="134">
        <v>120</v>
      </c>
      <c r="E76" s="102">
        <f t="shared" si="4"/>
        <v>4</v>
      </c>
      <c r="F76" s="13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2.75" customHeight="1" x14ac:dyDescent="0.2">
      <c r="A77" s="133" t="s">
        <v>185</v>
      </c>
      <c r="B77" s="100" t="s">
        <v>186</v>
      </c>
      <c r="C77" s="131">
        <v>0.5</v>
      </c>
      <c r="D77" s="134">
        <v>60</v>
      </c>
      <c r="E77" s="102">
        <f t="shared" si="4"/>
        <v>30</v>
      </c>
      <c r="F77" s="132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2.75" customHeight="1" x14ac:dyDescent="0.2">
      <c r="A78" s="141" t="s">
        <v>187</v>
      </c>
      <c r="B78" s="142" t="s">
        <v>155</v>
      </c>
      <c r="C78" s="143">
        <v>1</v>
      </c>
      <c r="D78" s="144">
        <v>250</v>
      </c>
      <c r="E78" s="108">
        <f t="shared" si="4"/>
        <v>250</v>
      </c>
      <c r="F78" s="132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2.75" customHeight="1" x14ac:dyDescent="0.2">
      <c r="A79" s="145" t="s">
        <v>162</v>
      </c>
      <c r="B79" s="146" t="s">
        <v>163</v>
      </c>
      <c r="C79" s="147">
        <v>3</v>
      </c>
      <c r="D79" s="148">
        <f>+SUM(E68:E78)</f>
        <v>381.07500000000005</v>
      </c>
      <c r="E79" s="149">
        <f>SUM(E68:E78)</f>
        <v>381.07500000000005</v>
      </c>
      <c r="F79" s="150">
        <v>3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3.5" customHeight="1" x14ac:dyDescent="0.2">
      <c r="A80" s="39"/>
      <c r="B80" s="39"/>
      <c r="C80" s="39"/>
      <c r="D80" s="47"/>
      <c r="E80" s="151">
        <v>0.6</v>
      </c>
      <c r="F80" s="152">
        <f>E79*F79*E80</f>
        <v>685.93500000000006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1.25" customHeight="1" x14ac:dyDescent="0.2">
      <c r="A81" s="39"/>
      <c r="B81" s="39"/>
      <c r="C81" s="39"/>
      <c r="D81" s="47"/>
      <c r="E81" s="47"/>
      <c r="F81" s="47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3.5" customHeight="1" x14ac:dyDescent="0.2">
      <c r="A82" s="89" t="s">
        <v>188</v>
      </c>
      <c r="B82" s="39"/>
      <c r="C82" s="39"/>
      <c r="D82" s="47"/>
      <c r="E82" s="47"/>
      <c r="F82" s="47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3.5" customHeight="1" x14ac:dyDescent="0.2">
      <c r="A83" s="90" t="s">
        <v>150</v>
      </c>
      <c r="B83" s="91" t="s">
        <v>151</v>
      </c>
      <c r="C83" s="91" t="s">
        <v>145</v>
      </c>
      <c r="D83" s="92" t="s">
        <v>152</v>
      </c>
      <c r="E83" s="92" t="s">
        <v>120</v>
      </c>
      <c r="F83" s="93" t="s">
        <v>189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2.75" customHeight="1" x14ac:dyDescent="0.2">
      <c r="A84" s="130" t="s">
        <v>174</v>
      </c>
      <c r="B84" s="95" t="s">
        <v>175</v>
      </c>
      <c r="C84" s="131">
        <v>0.16666666666666666</v>
      </c>
      <c r="D84" s="97">
        <v>95</v>
      </c>
      <c r="E84" s="98">
        <f t="shared" ref="E84:E90" si="5">D84*C84</f>
        <v>15.833333333333332</v>
      </c>
      <c r="F84" s="132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2.75" customHeight="1" x14ac:dyDescent="0.2">
      <c r="A85" s="133" t="s">
        <v>176</v>
      </c>
      <c r="B85" s="100" t="s">
        <v>175</v>
      </c>
      <c r="C85" s="131">
        <v>0.16666666666666666</v>
      </c>
      <c r="D85" s="134">
        <v>80</v>
      </c>
      <c r="E85" s="98">
        <f t="shared" si="5"/>
        <v>13.333333333333332</v>
      </c>
      <c r="F85" s="132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2.75" customHeight="1" x14ac:dyDescent="0.2">
      <c r="A86" s="133" t="s">
        <v>190</v>
      </c>
      <c r="B86" s="100" t="s">
        <v>175</v>
      </c>
      <c r="C86" s="131">
        <v>0.33333333333333331</v>
      </c>
      <c r="D86" s="101"/>
      <c r="E86" s="98">
        <f t="shared" si="5"/>
        <v>0</v>
      </c>
      <c r="F86" s="132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2.75" customHeight="1" x14ac:dyDescent="0.2">
      <c r="A87" s="133" t="s">
        <v>179</v>
      </c>
      <c r="B87" s="100" t="s">
        <v>180</v>
      </c>
      <c r="C87" s="131">
        <v>0.16666666666666666</v>
      </c>
      <c r="D87" s="134">
        <v>80</v>
      </c>
      <c r="E87" s="98">
        <f t="shared" si="5"/>
        <v>13.333333333333332</v>
      </c>
      <c r="F87" s="132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2.75" customHeight="1" x14ac:dyDescent="0.2">
      <c r="A88" s="133" t="s">
        <v>181</v>
      </c>
      <c r="B88" s="100" t="s">
        <v>175</v>
      </c>
      <c r="C88" s="131">
        <v>8.3333333333333329E-2</v>
      </c>
      <c r="D88" s="101"/>
      <c r="E88" s="98">
        <f t="shared" si="5"/>
        <v>0</v>
      </c>
      <c r="F88" s="132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2.75" customHeight="1" x14ac:dyDescent="0.2">
      <c r="A89" s="133" t="s">
        <v>185</v>
      </c>
      <c r="B89" s="100" t="s">
        <v>186</v>
      </c>
      <c r="C89" s="131">
        <v>0.33333333333333331</v>
      </c>
      <c r="D89" s="101"/>
      <c r="E89" s="98">
        <f t="shared" si="5"/>
        <v>0</v>
      </c>
      <c r="F89" s="132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3.5" customHeight="1" x14ac:dyDescent="0.2">
      <c r="A90" s="141" t="s">
        <v>187</v>
      </c>
      <c r="B90" s="142" t="s">
        <v>155</v>
      </c>
      <c r="C90" s="153">
        <v>1</v>
      </c>
      <c r="D90" s="144">
        <v>250</v>
      </c>
      <c r="E90" s="154">
        <f t="shared" si="5"/>
        <v>250</v>
      </c>
      <c r="F90" s="132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3.5" customHeight="1" x14ac:dyDescent="0.2">
      <c r="A91" s="145" t="s">
        <v>162</v>
      </c>
      <c r="B91" s="146" t="s">
        <v>163</v>
      </c>
      <c r="C91" s="147">
        <v>1</v>
      </c>
      <c r="D91" s="155"/>
      <c r="E91" s="149">
        <f>SUM(E84:E90)</f>
        <v>292.5</v>
      </c>
      <c r="F91" s="150">
        <v>1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3.5" customHeight="1" x14ac:dyDescent="0.2">
      <c r="A92" s="39"/>
      <c r="B92" s="39"/>
      <c r="C92" s="39"/>
      <c r="D92" s="47"/>
      <c r="E92" s="156">
        <v>0.375</v>
      </c>
      <c r="F92" s="152">
        <f>E91*E92</f>
        <v>109.6875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1.25" customHeight="1" x14ac:dyDescent="0.2">
      <c r="A93" s="39"/>
      <c r="B93" s="39"/>
      <c r="C93" s="39"/>
      <c r="D93" s="47"/>
      <c r="E93" s="47"/>
      <c r="F93" s="47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30" customHeight="1" x14ac:dyDescent="0.2">
      <c r="A94" s="157" t="s">
        <v>191</v>
      </c>
      <c r="B94" s="158"/>
      <c r="C94" s="158"/>
      <c r="D94" s="159"/>
      <c r="E94" s="160"/>
      <c r="F94" s="161">
        <f>+F80+F92</f>
        <v>795.62250000000006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2.75" customHeight="1" x14ac:dyDescent="0.2">
      <c r="A95" s="89"/>
      <c r="B95" s="39"/>
      <c r="C95" s="39"/>
      <c r="D95" s="47"/>
      <c r="E95" s="47"/>
      <c r="F95" s="162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1.25" customHeight="1" x14ac:dyDescent="0.2">
      <c r="A96" s="39"/>
      <c r="B96" s="39"/>
      <c r="C96" s="39"/>
      <c r="D96" s="47"/>
      <c r="E96" s="47"/>
      <c r="F96" s="47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 customHeight="1" x14ac:dyDescent="0.2">
      <c r="A97" s="88" t="s">
        <v>192</v>
      </c>
      <c r="B97" s="39"/>
      <c r="C97" s="39"/>
      <c r="D97" s="47"/>
      <c r="E97" s="47"/>
      <c r="F97" s="47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1.25" customHeight="1" x14ac:dyDescent="0.2">
      <c r="A98" s="163"/>
      <c r="B98" s="39"/>
      <c r="C98" s="39"/>
      <c r="D98" s="47"/>
      <c r="E98" s="47"/>
      <c r="F98" s="47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2.75" customHeight="1" x14ac:dyDescent="0.2">
      <c r="A99" s="164" t="s">
        <v>193</v>
      </c>
      <c r="B99" s="39"/>
      <c r="C99" s="39"/>
      <c r="D99" s="47"/>
      <c r="E99" s="47"/>
      <c r="F99" s="47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9" customHeight="1" x14ac:dyDescent="0.2">
      <c r="A100" s="39"/>
      <c r="B100" s="39"/>
      <c r="C100" s="39"/>
      <c r="D100" s="47"/>
      <c r="E100" s="47"/>
      <c r="F100" s="47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3.5" customHeight="1" x14ac:dyDescent="0.2">
      <c r="A101" s="89" t="s">
        <v>194</v>
      </c>
      <c r="B101" s="39"/>
      <c r="C101" s="39"/>
      <c r="D101" s="47"/>
      <c r="E101" s="47"/>
      <c r="F101" s="47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3.5" customHeight="1" x14ac:dyDescent="0.2">
      <c r="A102" s="90" t="s">
        <v>150</v>
      </c>
      <c r="B102" s="91" t="s">
        <v>151</v>
      </c>
      <c r="C102" s="91" t="s">
        <v>145</v>
      </c>
      <c r="D102" s="92" t="s">
        <v>152</v>
      </c>
      <c r="E102" s="92" t="s">
        <v>120</v>
      </c>
      <c r="F102" s="93" t="s">
        <v>195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2.75" customHeight="1" x14ac:dyDescent="0.2">
      <c r="A103" s="130" t="s">
        <v>196</v>
      </c>
      <c r="B103" s="95" t="s">
        <v>175</v>
      </c>
      <c r="C103" s="95">
        <v>1</v>
      </c>
      <c r="D103" s="97">
        <v>180000</v>
      </c>
      <c r="E103" s="98">
        <f t="shared" ref="E103:E105" si="6">C103*D103</f>
        <v>180000</v>
      </c>
      <c r="F103" s="132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2.75" customHeight="1" x14ac:dyDescent="0.2">
      <c r="A104" s="165" t="s">
        <v>197</v>
      </c>
      <c r="B104" s="166" t="s">
        <v>175</v>
      </c>
      <c r="C104" s="166">
        <f>+C103</f>
        <v>1</v>
      </c>
      <c r="D104" s="167">
        <v>20000</v>
      </c>
      <c r="E104" s="168">
        <f t="shared" si="6"/>
        <v>20000</v>
      </c>
      <c r="F104" s="137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2.75" customHeight="1" x14ac:dyDescent="0.2">
      <c r="A105" s="169" t="s">
        <v>198</v>
      </c>
      <c r="B105" s="166" t="s">
        <v>175</v>
      </c>
      <c r="C105" s="166">
        <f>+C103</f>
        <v>1</v>
      </c>
      <c r="D105" s="170"/>
      <c r="E105" s="168">
        <f t="shared" si="6"/>
        <v>0</v>
      </c>
      <c r="F105" s="137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2.75" customHeight="1" x14ac:dyDescent="0.2">
      <c r="A106" s="133" t="s">
        <v>199</v>
      </c>
      <c r="B106" s="100" t="s">
        <v>139</v>
      </c>
      <c r="C106" s="100">
        <v>70</v>
      </c>
      <c r="D106" s="134">
        <f>E103</f>
        <v>180000</v>
      </c>
      <c r="E106" s="102">
        <f t="shared" ref="E106:E108" si="7">C106*D106/100</f>
        <v>126000</v>
      </c>
      <c r="F106" s="132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2.75" customHeight="1" x14ac:dyDescent="0.2">
      <c r="A107" s="133" t="s">
        <v>200</v>
      </c>
      <c r="B107" s="100" t="s">
        <v>139</v>
      </c>
      <c r="C107" s="100">
        <v>90</v>
      </c>
      <c r="D107" s="134">
        <f t="shared" ref="D107:D108" si="8">+E104</f>
        <v>20000</v>
      </c>
      <c r="E107" s="102">
        <f t="shared" si="7"/>
        <v>18000</v>
      </c>
      <c r="F107" s="132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3.5" customHeight="1" x14ac:dyDescent="0.2">
      <c r="A108" s="171" t="s">
        <v>201</v>
      </c>
      <c r="B108" s="142" t="s">
        <v>139</v>
      </c>
      <c r="C108" s="142">
        <v>0</v>
      </c>
      <c r="D108" s="111">
        <f t="shared" si="8"/>
        <v>0</v>
      </c>
      <c r="E108" s="108">
        <f t="shared" si="7"/>
        <v>0</v>
      </c>
      <c r="F108" s="132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3.5" customHeight="1" x14ac:dyDescent="0.2">
      <c r="A109" s="145" t="s">
        <v>202</v>
      </c>
      <c r="B109" s="146" t="s">
        <v>155</v>
      </c>
      <c r="C109" s="146">
        <v>120</v>
      </c>
      <c r="D109" s="148">
        <f>SUM(E106:E108)</f>
        <v>144000</v>
      </c>
      <c r="E109" s="149">
        <f>D109/C109</f>
        <v>1200</v>
      </c>
      <c r="F109" s="150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3.5" customHeight="1" x14ac:dyDescent="0.2">
      <c r="A110" s="39"/>
      <c r="B110" s="39"/>
      <c r="C110" s="39"/>
      <c r="D110" s="80"/>
      <c r="E110" s="112">
        <v>0.375</v>
      </c>
      <c r="F110" s="172">
        <f>E109*E110</f>
        <v>450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1.25" customHeight="1" x14ac:dyDescent="0.2">
      <c r="A111" s="39"/>
      <c r="B111" s="39"/>
      <c r="C111" s="39"/>
      <c r="D111" s="47"/>
      <c r="E111" s="47"/>
      <c r="F111" s="47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3.5" customHeight="1" x14ac:dyDescent="0.2">
      <c r="A112" s="89" t="s">
        <v>203</v>
      </c>
      <c r="B112" s="39"/>
      <c r="C112" s="39"/>
      <c r="D112" s="47"/>
      <c r="E112" s="47"/>
      <c r="F112" s="47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3.5" customHeight="1" x14ac:dyDescent="0.2">
      <c r="A113" s="90" t="s">
        <v>150</v>
      </c>
      <c r="B113" s="91" t="s">
        <v>151</v>
      </c>
      <c r="C113" s="91" t="s">
        <v>145</v>
      </c>
      <c r="D113" s="92" t="s">
        <v>152</v>
      </c>
      <c r="E113" s="92" t="s">
        <v>120</v>
      </c>
      <c r="F113" s="93" t="s">
        <v>204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2.75" customHeight="1" x14ac:dyDescent="0.2">
      <c r="A114" s="130" t="s">
        <v>205</v>
      </c>
      <c r="B114" s="95" t="s">
        <v>175</v>
      </c>
      <c r="C114" s="95">
        <f>C105</f>
        <v>1</v>
      </c>
      <c r="D114" s="97">
        <v>2500</v>
      </c>
      <c r="E114" s="98">
        <f t="shared" ref="E114:E116" si="9">C114*D114</f>
        <v>2500</v>
      </c>
      <c r="F114" s="132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2.75" customHeight="1" x14ac:dyDescent="0.2">
      <c r="A115" s="133" t="s">
        <v>206</v>
      </c>
      <c r="B115" s="100" t="s">
        <v>175</v>
      </c>
      <c r="C115" s="100">
        <f>C105</f>
        <v>1</v>
      </c>
      <c r="D115" s="134">
        <v>300</v>
      </c>
      <c r="E115" s="102">
        <f t="shared" si="9"/>
        <v>300</v>
      </c>
      <c r="F115" s="132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3.5" customHeight="1" x14ac:dyDescent="0.2">
      <c r="A116" s="141" t="s">
        <v>207</v>
      </c>
      <c r="B116" s="142" t="s">
        <v>175</v>
      </c>
      <c r="C116" s="142">
        <f>C105</f>
        <v>1</v>
      </c>
      <c r="D116" s="144">
        <v>1500</v>
      </c>
      <c r="E116" s="108">
        <f t="shared" si="9"/>
        <v>1500</v>
      </c>
      <c r="F116" s="173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3.5" customHeight="1" x14ac:dyDescent="0.2">
      <c r="A117" s="145" t="s">
        <v>208</v>
      </c>
      <c r="B117" s="146" t="s">
        <v>155</v>
      </c>
      <c r="C117" s="146">
        <v>12</v>
      </c>
      <c r="D117" s="148">
        <f>SUM(D114:D116)</f>
        <v>4300</v>
      </c>
      <c r="E117" s="149">
        <f>D117/C117</f>
        <v>358.33333333333331</v>
      </c>
      <c r="F117" s="150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3.5" customHeight="1" x14ac:dyDescent="0.2">
      <c r="A118" s="39"/>
      <c r="B118" s="39"/>
      <c r="C118" s="39"/>
      <c r="D118" s="47"/>
      <c r="E118" s="174">
        <v>0.375</v>
      </c>
      <c r="F118" s="172">
        <f>E117*E118</f>
        <v>134.375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1.25" customHeight="1" x14ac:dyDescent="0.2">
      <c r="A119" s="39"/>
      <c r="B119" s="39"/>
      <c r="C119" s="39"/>
      <c r="D119" s="47"/>
      <c r="E119" s="47"/>
      <c r="F119" s="47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3.5" customHeight="1" x14ac:dyDescent="0.2">
      <c r="A120" s="89" t="s">
        <v>209</v>
      </c>
      <c r="B120" s="175"/>
      <c r="C120" s="39"/>
      <c r="D120" s="47"/>
      <c r="E120" s="47"/>
      <c r="F120" s="47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3.5" customHeight="1" x14ac:dyDescent="0.2">
      <c r="A121" s="90" t="s">
        <v>150</v>
      </c>
      <c r="B121" s="91" t="s">
        <v>151</v>
      </c>
      <c r="C121" s="91" t="s">
        <v>145</v>
      </c>
      <c r="D121" s="92" t="s">
        <v>152</v>
      </c>
      <c r="E121" s="92" t="s">
        <v>120</v>
      </c>
      <c r="F121" s="93" t="s">
        <v>210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2.75" customHeight="1" x14ac:dyDescent="0.2">
      <c r="A122" s="176" t="s">
        <v>211</v>
      </c>
      <c r="B122" s="95" t="s">
        <v>212</v>
      </c>
      <c r="C122" s="177">
        <f>' Memorial de Cálculo do Custo'!I32</f>
        <v>301.36799999999999</v>
      </c>
      <c r="D122" s="178">
        <f>5.89/2.2</f>
        <v>2.6772727272727268</v>
      </c>
      <c r="E122" s="98">
        <f t="shared" ref="E122:E123" si="10">C122*D122</f>
        <v>806.84432727272713</v>
      </c>
      <c r="F122" s="132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3.5" customHeight="1" x14ac:dyDescent="0.2">
      <c r="A123" s="179" t="s">
        <v>213</v>
      </c>
      <c r="B123" s="180" t="s">
        <v>212</v>
      </c>
      <c r="C123" s="181">
        <f>' Memorial de Cálculo do Custo'!I36</f>
        <v>561.16800000000001</v>
      </c>
      <c r="D123" s="182">
        <f>5.89/4.1</f>
        <v>1.4365853658536585</v>
      </c>
      <c r="E123" s="183">
        <f t="shared" si="10"/>
        <v>806.16573658536583</v>
      </c>
      <c r="F123" s="150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3.5" customHeight="1" x14ac:dyDescent="0.2">
      <c r="A124" s="39"/>
      <c r="B124" s="39"/>
      <c r="C124" s="39"/>
      <c r="D124" s="47"/>
      <c r="E124" s="47"/>
      <c r="F124" s="172">
        <f>SUM(E122:E123)</f>
        <v>1613.010063858093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1.25" customHeight="1" x14ac:dyDescent="0.2">
      <c r="A125" s="39"/>
      <c r="B125" s="39"/>
      <c r="C125" s="39"/>
      <c r="D125" s="47"/>
      <c r="E125" s="47"/>
      <c r="F125" s="47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3.5" customHeight="1" x14ac:dyDescent="0.2">
      <c r="A126" s="89" t="s">
        <v>214</v>
      </c>
      <c r="B126" s="39"/>
      <c r="C126" s="39"/>
      <c r="D126" s="47"/>
      <c r="E126" s="47"/>
      <c r="F126" s="47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3.5" customHeight="1" x14ac:dyDescent="0.2">
      <c r="A127" s="90" t="s">
        <v>150</v>
      </c>
      <c r="B127" s="91" t="s">
        <v>151</v>
      </c>
      <c r="C127" s="91" t="s">
        <v>145</v>
      </c>
      <c r="D127" s="92" t="s">
        <v>152</v>
      </c>
      <c r="E127" s="92" t="s">
        <v>120</v>
      </c>
      <c r="F127" s="93" t="s">
        <v>215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3.5" customHeight="1" x14ac:dyDescent="0.2">
      <c r="A128" s="184" t="s">
        <v>216</v>
      </c>
      <c r="B128" s="185" t="s">
        <v>175</v>
      </c>
      <c r="C128" s="185">
        <f>C103</f>
        <v>1</v>
      </c>
      <c r="D128" s="186">
        <v>500</v>
      </c>
      <c r="E128" s="187">
        <f>C128*D128</f>
        <v>500</v>
      </c>
      <c r="F128" s="150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3.5" customHeight="1" x14ac:dyDescent="0.2">
      <c r="A129" s="39"/>
      <c r="B129" s="39"/>
      <c r="C129" s="39"/>
      <c r="D129" s="47"/>
      <c r="E129" s="174">
        <v>0.375</v>
      </c>
      <c r="F129" s="172">
        <f>E128*E129</f>
        <v>187.5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1.25" customHeight="1" x14ac:dyDescent="0.2">
      <c r="A130" s="39"/>
      <c r="B130" s="39"/>
      <c r="C130" s="39"/>
      <c r="D130" s="47"/>
      <c r="E130" s="47"/>
      <c r="F130" s="47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3.5" customHeight="1" x14ac:dyDescent="0.2">
      <c r="A131" s="89" t="s">
        <v>217</v>
      </c>
      <c r="B131" s="39"/>
      <c r="C131" s="39"/>
      <c r="D131" s="47"/>
      <c r="E131" s="47"/>
      <c r="F131" s="47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3.5" customHeight="1" x14ac:dyDescent="0.2">
      <c r="A132" s="90" t="s">
        <v>150</v>
      </c>
      <c r="B132" s="91" t="s">
        <v>151</v>
      </c>
      <c r="C132" s="91" t="s">
        <v>145</v>
      </c>
      <c r="D132" s="92" t="s">
        <v>152</v>
      </c>
      <c r="E132" s="92" t="s">
        <v>120</v>
      </c>
      <c r="F132" s="93" t="s">
        <v>218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2.75" customHeight="1" x14ac:dyDescent="0.2">
      <c r="A133" s="130" t="s">
        <v>219</v>
      </c>
      <c r="B133" s="95" t="s">
        <v>175</v>
      </c>
      <c r="C133" s="95">
        <v>6</v>
      </c>
      <c r="D133" s="97">
        <v>1600</v>
      </c>
      <c r="E133" s="98">
        <f t="shared" ref="E133:E134" si="11">C133*D133</f>
        <v>9600</v>
      </c>
      <c r="F133" s="132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2.75" customHeight="1" x14ac:dyDescent="0.2">
      <c r="A134" s="130" t="s">
        <v>220</v>
      </c>
      <c r="B134" s="95" t="s">
        <v>175</v>
      </c>
      <c r="C134" s="95">
        <f>C133</f>
        <v>6</v>
      </c>
      <c r="D134" s="188">
        <v>0</v>
      </c>
      <c r="E134" s="98">
        <f t="shared" si="11"/>
        <v>0</v>
      </c>
      <c r="F134" s="132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3.5" customHeight="1" x14ac:dyDescent="0.2">
      <c r="A135" s="141" t="s">
        <v>221</v>
      </c>
      <c r="B135" s="142" t="s">
        <v>222</v>
      </c>
      <c r="C135" s="189">
        <v>23000</v>
      </c>
      <c r="D135" s="190">
        <f>E133+E134</f>
        <v>9600</v>
      </c>
      <c r="E135" s="108">
        <f>D135/C135</f>
        <v>0.41739130434782606</v>
      </c>
      <c r="F135" s="132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3.5" customHeight="1" x14ac:dyDescent="0.2">
      <c r="A136" s="145" t="s">
        <v>223</v>
      </c>
      <c r="B136" s="146" t="s">
        <v>224</v>
      </c>
      <c r="C136" s="155">
        <f>' Memorial de Cálculo do Custo'!E57</f>
        <v>862.53600000000006</v>
      </c>
      <c r="D136" s="155">
        <f>E135</f>
        <v>0.41739130434782606</v>
      </c>
      <c r="E136" s="149">
        <f>C136*D136</f>
        <v>360.01502608695654</v>
      </c>
      <c r="F136" s="150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3.5" customHeight="1" x14ac:dyDescent="0.2">
      <c r="A137" s="39"/>
      <c r="B137" s="39"/>
      <c r="C137" s="39"/>
      <c r="D137" s="47"/>
      <c r="E137" s="47"/>
      <c r="F137" s="172">
        <f>E136</f>
        <v>360.01502608695654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2.75" customHeight="1" x14ac:dyDescent="0.2">
      <c r="A138" s="39"/>
      <c r="B138" s="39"/>
      <c r="C138" s="39"/>
      <c r="D138" s="47"/>
      <c r="E138" s="47"/>
      <c r="F138" s="162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3.5" customHeight="1" x14ac:dyDescent="0.2">
      <c r="A139" s="89" t="s">
        <v>225</v>
      </c>
      <c r="B139" s="39"/>
      <c r="C139" s="39"/>
      <c r="D139" s="47"/>
      <c r="E139" s="47"/>
      <c r="F139" s="47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3.5" customHeight="1" x14ac:dyDescent="0.2">
      <c r="A140" s="90" t="s">
        <v>150</v>
      </c>
      <c r="B140" s="91" t="s">
        <v>151</v>
      </c>
      <c r="C140" s="91" t="s">
        <v>145</v>
      </c>
      <c r="D140" s="92" t="s">
        <v>152</v>
      </c>
      <c r="E140" s="92" t="s">
        <v>120</v>
      </c>
      <c r="F140" s="93" t="s">
        <v>226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3.5" customHeight="1" x14ac:dyDescent="0.2">
      <c r="A141" s="184" t="s">
        <v>227</v>
      </c>
      <c r="B141" s="185" t="s">
        <v>175</v>
      </c>
      <c r="C141" s="185">
        <v>13</v>
      </c>
      <c r="D141" s="186">
        <v>130</v>
      </c>
      <c r="E141" s="187">
        <f>C141*D141</f>
        <v>1690</v>
      </c>
      <c r="F141" s="150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3.5" customHeight="1" x14ac:dyDescent="0.2">
      <c r="A142" s="39"/>
      <c r="B142" s="39"/>
      <c r="C142" s="39"/>
      <c r="D142" s="47"/>
      <c r="E142" s="174">
        <v>0.375</v>
      </c>
      <c r="F142" s="172">
        <f>E141*E142</f>
        <v>633.75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1.25" customHeight="1" x14ac:dyDescent="0.2">
      <c r="A143" s="39"/>
      <c r="B143" s="39"/>
      <c r="C143" s="39"/>
      <c r="D143" s="47"/>
      <c r="E143" s="47"/>
      <c r="F143" s="47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30" customHeight="1" x14ac:dyDescent="0.2">
      <c r="A144" s="157" t="s">
        <v>228</v>
      </c>
      <c r="B144" s="191"/>
      <c r="C144" s="191"/>
      <c r="D144" s="192"/>
      <c r="E144" s="193"/>
      <c r="F144" s="161">
        <f>+SUM(F98:F143)</f>
        <v>3378.6500899450493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1.25" customHeight="1" x14ac:dyDescent="0.2">
      <c r="A145" s="39"/>
      <c r="B145" s="39"/>
      <c r="C145" s="39"/>
      <c r="D145" s="47"/>
      <c r="E145" s="47"/>
      <c r="F145" s="47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1.25" customHeight="1" x14ac:dyDescent="0.2">
      <c r="A146" s="39"/>
      <c r="B146" s="39"/>
      <c r="C146" s="39"/>
      <c r="D146" s="47"/>
      <c r="E146" s="47"/>
      <c r="F146" s="47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2.75" customHeight="1" x14ac:dyDescent="0.2">
      <c r="A147" s="194" t="s">
        <v>229</v>
      </c>
      <c r="B147" s="194"/>
      <c r="C147" s="89"/>
      <c r="D147" s="80"/>
      <c r="E147" s="80"/>
      <c r="F147" s="162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1.25" customHeight="1" x14ac:dyDescent="0.2">
      <c r="A148" s="39"/>
      <c r="B148" s="39"/>
      <c r="C148" s="39"/>
      <c r="D148" s="47"/>
      <c r="E148" s="47"/>
      <c r="F148" s="47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3.5" customHeight="1" x14ac:dyDescent="0.2">
      <c r="A149" s="90" t="s">
        <v>150</v>
      </c>
      <c r="B149" s="91" t="s">
        <v>151</v>
      </c>
      <c r="C149" s="91" t="s">
        <v>145</v>
      </c>
      <c r="D149" s="92" t="s">
        <v>152</v>
      </c>
      <c r="E149" s="92" t="s">
        <v>120</v>
      </c>
      <c r="F149" s="93" t="s">
        <v>230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2.75" customHeight="1" x14ac:dyDescent="0.2">
      <c r="A150" s="133" t="s">
        <v>231</v>
      </c>
      <c r="B150" s="100" t="s">
        <v>175</v>
      </c>
      <c r="C150" s="195">
        <v>0.33333333333333331</v>
      </c>
      <c r="D150" s="134"/>
      <c r="E150" s="102">
        <f t="shared" ref="E150:E159" si="12">C150*D150</f>
        <v>0</v>
      </c>
      <c r="F150" s="196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2.75" customHeight="1" x14ac:dyDescent="0.2">
      <c r="A151" s="133" t="s">
        <v>232</v>
      </c>
      <c r="B151" s="100" t="s">
        <v>175</v>
      </c>
      <c r="C151" s="195">
        <v>0</v>
      </c>
      <c r="D151" s="101"/>
      <c r="E151" s="102">
        <f t="shared" si="12"/>
        <v>0</v>
      </c>
      <c r="F151" s="196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2.75" customHeight="1" x14ac:dyDescent="0.2">
      <c r="A152" s="133" t="s">
        <v>233</v>
      </c>
      <c r="B152" s="100" t="s">
        <v>175</v>
      </c>
      <c r="C152" s="195">
        <v>0</v>
      </c>
      <c r="D152" s="101"/>
      <c r="E152" s="102">
        <f t="shared" si="12"/>
        <v>0</v>
      </c>
      <c r="F152" s="196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2.75" customHeight="1" x14ac:dyDescent="0.2">
      <c r="A153" s="133" t="s">
        <v>234</v>
      </c>
      <c r="B153" s="100" t="s">
        <v>235</v>
      </c>
      <c r="C153" s="197">
        <v>5</v>
      </c>
      <c r="D153" s="134"/>
      <c r="E153" s="102">
        <f t="shared" si="12"/>
        <v>0</v>
      </c>
      <c r="F153" s="196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2.75" customHeight="1" x14ac:dyDescent="0.2">
      <c r="A154" s="133" t="s">
        <v>236</v>
      </c>
      <c r="B154" s="100" t="s">
        <v>237</v>
      </c>
      <c r="C154" s="197">
        <v>10</v>
      </c>
      <c r="D154" s="134"/>
      <c r="E154" s="102">
        <f t="shared" si="12"/>
        <v>0</v>
      </c>
      <c r="F154" s="196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2.75" customHeight="1" x14ac:dyDescent="0.2">
      <c r="A155" s="133" t="s">
        <v>238</v>
      </c>
      <c r="B155" s="100" t="s">
        <v>237</v>
      </c>
      <c r="C155" s="102">
        <f>26*0.3</f>
        <v>7.8</v>
      </c>
      <c r="D155" s="134"/>
      <c r="E155" s="102">
        <f t="shared" si="12"/>
        <v>0</v>
      </c>
      <c r="F155" s="196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2.75" customHeight="1" x14ac:dyDescent="0.2">
      <c r="A156" s="140" t="s">
        <v>239</v>
      </c>
      <c r="B156" s="100" t="s">
        <v>240</v>
      </c>
      <c r="C156" s="197">
        <v>5</v>
      </c>
      <c r="D156" s="134"/>
      <c r="E156" s="102">
        <f t="shared" si="12"/>
        <v>0</v>
      </c>
      <c r="F156" s="196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2.75" customHeight="1" x14ac:dyDescent="0.2">
      <c r="A157" s="133" t="s">
        <v>241</v>
      </c>
      <c r="B157" s="100" t="s">
        <v>242</v>
      </c>
      <c r="C157" s="131">
        <v>0</v>
      </c>
      <c r="D157" s="101"/>
      <c r="E157" s="102">
        <f t="shared" si="12"/>
        <v>0</v>
      </c>
      <c r="F157" s="196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3.5" customHeight="1" x14ac:dyDescent="0.2">
      <c r="A158" s="133" t="s">
        <v>243</v>
      </c>
      <c r="B158" s="100" t="s">
        <v>242</v>
      </c>
      <c r="C158" s="131">
        <v>8.3333333333333329E-2</v>
      </c>
      <c r="D158" s="134"/>
      <c r="E158" s="102">
        <f t="shared" si="12"/>
        <v>0</v>
      </c>
      <c r="F158" s="196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3.5" customHeight="1" x14ac:dyDescent="0.2">
      <c r="A159" s="198" t="s">
        <v>244</v>
      </c>
      <c r="B159" s="180" t="s">
        <v>242</v>
      </c>
      <c r="C159" s="199">
        <v>0</v>
      </c>
      <c r="D159" s="200"/>
      <c r="E159" s="183">
        <f t="shared" si="12"/>
        <v>0</v>
      </c>
      <c r="F159" s="113">
        <f>SUM(E150:E158)</f>
        <v>0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3.5" customHeight="1" x14ac:dyDescent="0.2">
      <c r="A160" s="89"/>
      <c r="B160" s="89"/>
      <c r="C160" s="89"/>
      <c r="D160" s="89"/>
      <c r="E160" s="123">
        <v>0.6</v>
      </c>
      <c r="F160" s="113">
        <f>F159*E160</f>
        <v>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2.75" customHeight="1" x14ac:dyDescent="0.2">
      <c r="A161" s="89"/>
      <c r="B161" s="89"/>
      <c r="C161" s="89"/>
      <c r="D161" s="89"/>
      <c r="E161" s="80"/>
      <c r="F161" s="162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1.25" customHeight="1" x14ac:dyDescent="0.2">
      <c r="A162" s="39"/>
      <c r="B162" s="39"/>
      <c r="C162" s="39"/>
      <c r="D162" s="47"/>
      <c r="E162" s="47"/>
      <c r="F162" s="47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30" customHeight="1" x14ac:dyDescent="0.2">
      <c r="A163" s="157" t="s">
        <v>245</v>
      </c>
      <c r="B163" s="191"/>
      <c r="C163" s="191"/>
      <c r="D163" s="192"/>
      <c r="E163" s="193"/>
      <c r="F163" s="161">
        <f>+F160</f>
        <v>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2.75" customHeight="1" x14ac:dyDescent="0.2">
      <c r="A164" s="89"/>
      <c r="B164" s="89"/>
      <c r="C164" s="89"/>
      <c r="D164" s="80"/>
      <c r="E164" s="80"/>
      <c r="F164" s="162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1.25" customHeight="1" x14ac:dyDescent="0.2">
      <c r="A165" s="39"/>
      <c r="B165" s="39"/>
      <c r="C165" s="39"/>
      <c r="D165" s="47"/>
      <c r="E165" s="47"/>
      <c r="F165" s="47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1.25" customHeight="1" x14ac:dyDescent="0.2">
      <c r="A166" s="194" t="s">
        <v>246</v>
      </c>
      <c r="B166" s="39"/>
      <c r="C166" s="39"/>
      <c r="D166" s="47"/>
      <c r="E166" s="47"/>
      <c r="F166" s="47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1.25" customHeight="1" x14ac:dyDescent="0.2">
      <c r="A167" s="39"/>
      <c r="B167" s="39"/>
      <c r="C167" s="39"/>
      <c r="D167" s="47"/>
      <c r="E167" s="47"/>
      <c r="F167" s="47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1.25" customHeight="1" x14ac:dyDescent="0.2">
      <c r="A168" s="90" t="s">
        <v>150</v>
      </c>
      <c r="B168" s="91" t="s">
        <v>151</v>
      </c>
      <c r="C168" s="91" t="s">
        <v>145</v>
      </c>
      <c r="D168" s="92" t="s">
        <v>152</v>
      </c>
      <c r="E168" s="92" t="s">
        <v>120</v>
      </c>
      <c r="F168" s="93" t="s">
        <v>247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1.25" customHeight="1" x14ac:dyDescent="0.2">
      <c r="A169" s="198" t="s">
        <v>248</v>
      </c>
      <c r="B169" s="180" t="s">
        <v>249</v>
      </c>
      <c r="C169" s="201">
        <v>0</v>
      </c>
      <c r="D169" s="202">
        <v>0</v>
      </c>
      <c r="E169" s="183">
        <f>C169*D169</f>
        <v>0</v>
      </c>
      <c r="F169" s="203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6.5" customHeight="1" x14ac:dyDescent="0.2">
      <c r="A170" s="39"/>
      <c r="B170" s="39"/>
      <c r="C170" s="39"/>
      <c r="D170" s="47"/>
      <c r="E170" s="47"/>
      <c r="F170" s="47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30" customHeight="1" x14ac:dyDescent="0.2">
      <c r="A171" s="157" t="s">
        <v>250</v>
      </c>
      <c r="B171" s="191"/>
      <c r="C171" s="191"/>
      <c r="D171" s="192"/>
      <c r="E171" s="193"/>
      <c r="F171" s="161">
        <f>E169</f>
        <v>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1.25" customHeight="1" x14ac:dyDescent="0.2">
      <c r="A172" s="89"/>
      <c r="B172" s="89"/>
      <c r="C172" s="89"/>
      <c r="D172" s="80"/>
      <c r="E172" s="80"/>
      <c r="F172" s="107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3.5" customHeight="1" x14ac:dyDescent="0.2">
      <c r="A173" s="204"/>
      <c r="B173" s="204"/>
      <c r="C173" s="204"/>
      <c r="D173" s="205"/>
      <c r="E173" s="205"/>
      <c r="F173" s="205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30" customHeight="1" x14ac:dyDescent="0.2">
      <c r="A174" s="157" t="s">
        <v>251</v>
      </c>
      <c r="B174" s="158"/>
      <c r="C174" s="158"/>
      <c r="D174" s="159"/>
      <c r="E174" s="160"/>
      <c r="F174" s="206">
        <f>D15</f>
        <v>8510.5950104610492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2.75" customHeight="1" x14ac:dyDescent="0.2">
      <c r="A175" s="89"/>
      <c r="B175" s="39"/>
      <c r="C175" s="39"/>
      <c r="D175" s="47"/>
      <c r="E175" s="47"/>
      <c r="F175" s="80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2.75" customHeight="1" x14ac:dyDescent="0.2">
      <c r="A176" s="39"/>
      <c r="B176" s="39"/>
      <c r="C176" s="39"/>
      <c r="D176" s="47"/>
      <c r="E176" s="47"/>
      <c r="F176" s="47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2.75" customHeight="1" x14ac:dyDescent="0.2">
      <c r="A177" s="194" t="s">
        <v>252</v>
      </c>
      <c r="B177" s="127"/>
      <c r="C177" s="39"/>
      <c r="D177" s="47"/>
      <c r="E177" s="47"/>
      <c r="F177" s="47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3.5" customHeight="1" x14ac:dyDescent="0.2">
      <c r="A178" s="39"/>
      <c r="B178" s="39"/>
      <c r="C178" s="39"/>
      <c r="D178" s="47"/>
      <c r="E178" s="47"/>
      <c r="F178" s="47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1.25" customHeight="1" x14ac:dyDescent="0.2">
      <c r="A179" s="90" t="s">
        <v>150</v>
      </c>
      <c r="B179" s="91" t="s">
        <v>151</v>
      </c>
      <c r="C179" s="91" t="s">
        <v>145</v>
      </c>
      <c r="D179" s="92" t="s">
        <v>152</v>
      </c>
      <c r="E179" s="92" t="s">
        <v>120</v>
      </c>
      <c r="F179" s="93" t="s">
        <v>253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3.5" customHeight="1" x14ac:dyDescent="0.2">
      <c r="A180" s="184" t="s">
        <v>254</v>
      </c>
      <c r="B180" s="185" t="s">
        <v>139</v>
      </c>
      <c r="C180" s="185">
        <f>+C234*100</f>
        <v>29.970000000000002</v>
      </c>
      <c r="D180" s="187">
        <f>+F174</f>
        <v>8510.5950104610492</v>
      </c>
      <c r="E180" s="187">
        <f>C180*D180/100</f>
        <v>2550.6253246351766</v>
      </c>
      <c r="F180" s="150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1.25" customHeight="1" x14ac:dyDescent="0.2">
      <c r="A181" s="39"/>
      <c r="B181" s="39"/>
      <c r="C181" s="39"/>
      <c r="D181" s="47"/>
      <c r="E181" s="47"/>
      <c r="F181" s="172">
        <f>+E180</f>
        <v>2550.6253246351766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7.25" customHeight="1" x14ac:dyDescent="0.2">
      <c r="A182" s="39"/>
      <c r="B182" s="39"/>
      <c r="C182" s="39"/>
      <c r="D182" s="47"/>
      <c r="E182" s="47"/>
      <c r="F182" s="47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30" customHeight="1" x14ac:dyDescent="0.2">
      <c r="A183" s="157" t="s">
        <v>255</v>
      </c>
      <c r="B183" s="191"/>
      <c r="C183" s="191"/>
      <c r="D183" s="192"/>
      <c r="E183" s="193"/>
      <c r="F183" s="161">
        <f>F181</f>
        <v>2550.6253246351766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7.5" customHeight="1" x14ac:dyDescent="0.2">
      <c r="A184" s="39"/>
      <c r="B184" s="39"/>
      <c r="C184" s="39"/>
      <c r="D184" s="47"/>
      <c r="E184" s="47"/>
      <c r="F184" s="47"/>
      <c r="G184" s="39"/>
      <c r="H184" s="39"/>
      <c r="I184" s="207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30" customHeight="1" x14ac:dyDescent="0.2">
      <c r="A185" s="157" t="s">
        <v>256</v>
      </c>
      <c r="B185" s="158"/>
      <c r="C185" s="158"/>
      <c r="D185" s="159"/>
      <c r="E185" s="160"/>
      <c r="F185" s="208">
        <f>F174+F183</f>
        <v>11061.220335096226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30" customHeight="1" x14ac:dyDescent="0.2">
      <c r="A186" s="89"/>
      <c r="B186" s="39"/>
      <c r="C186" s="39"/>
      <c r="D186" s="47"/>
      <c r="E186" s="47"/>
      <c r="F186" s="73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2.75" customHeight="1" x14ac:dyDescent="0.2">
      <c r="A187" s="39"/>
      <c r="B187" s="39"/>
      <c r="C187" s="39"/>
      <c r="D187" s="47"/>
      <c r="E187" s="47"/>
      <c r="F187" s="47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 customHeight="1" x14ac:dyDescent="0.2">
      <c r="A188" s="70"/>
      <c r="B188" s="71"/>
      <c r="C188" s="71"/>
      <c r="D188" s="72"/>
      <c r="E188" s="72"/>
      <c r="F188" s="72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 customHeight="1" x14ac:dyDescent="0.2">
      <c r="A189" s="48"/>
      <c r="B189" s="47"/>
      <c r="C189" s="47"/>
      <c r="D189" s="47"/>
      <c r="E189" s="47"/>
      <c r="F189" s="47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2.75" customHeight="1" x14ac:dyDescent="0.2">
      <c r="A190" s="48" t="s">
        <v>257</v>
      </c>
      <c r="B190" s="47"/>
      <c r="C190" s="47"/>
      <c r="D190" s="47"/>
      <c r="E190" s="47"/>
      <c r="F190" s="47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2.75" customHeight="1" x14ac:dyDescent="0.2">
      <c r="A191" s="80"/>
      <c r="B191" s="209"/>
      <c r="C191" s="47"/>
      <c r="D191" s="47"/>
      <c r="E191" s="80"/>
      <c r="F191" s="80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2.75" customHeight="1" x14ac:dyDescent="0.2">
      <c r="A192" s="210" t="s">
        <v>258</v>
      </c>
      <c r="B192" s="211"/>
      <c r="C192" s="47"/>
      <c r="D192" s="212" t="s">
        <v>259</v>
      </c>
      <c r="E192" s="210"/>
      <c r="F192" s="210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2.75" customHeight="1" x14ac:dyDescent="0.2">
      <c r="A193" s="213" t="s">
        <v>260</v>
      </c>
      <c r="B193" s="214">
        <v>0</v>
      </c>
      <c r="C193" s="215">
        <v>4.6711</v>
      </c>
      <c r="D193" s="46">
        <v>14763.73</v>
      </c>
      <c r="E193" s="47">
        <f>D193*C193/100</f>
        <v>689.62859203000005</v>
      </c>
      <c r="F193" s="47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2.75" customHeight="1" x14ac:dyDescent="0.2">
      <c r="A194" s="216" t="s">
        <v>261</v>
      </c>
      <c r="B194" s="217">
        <v>0.08</v>
      </c>
      <c r="C194" s="47"/>
      <c r="D194" s="39"/>
      <c r="E194" s="39" t="s">
        <v>262</v>
      </c>
      <c r="F194" s="47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2.75" customHeight="1" x14ac:dyDescent="0.2">
      <c r="A195" s="216" t="s">
        <v>263</v>
      </c>
      <c r="B195" s="217">
        <v>0.03</v>
      </c>
      <c r="C195" s="47"/>
      <c r="D195" s="39"/>
      <c r="E195" s="39"/>
      <c r="F195" s="47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2.75" customHeight="1" x14ac:dyDescent="0.2">
      <c r="A196" s="216" t="s">
        <v>264</v>
      </c>
      <c r="B196" s="217">
        <v>2.5000000000000001E-2</v>
      </c>
      <c r="C196" s="47"/>
      <c r="D196" s="39"/>
      <c r="E196" s="39"/>
      <c r="F196" s="47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2.75" customHeight="1" x14ac:dyDescent="0.2">
      <c r="A197" s="216" t="s">
        <v>265</v>
      </c>
      <c r="B197" s="217">
        <v>6.0000000000000001E-3</v>
      </c>
      <c r="C197" s="47"/>
      <c r="D197" s="39"/>
      <c r="E197" s="39"/>
      <c r="F197" s="47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2.75" customHeight="1" x14ac:dyDescent="0.2">
      <c r="A198" s="216" t="s">
        <v>266</v>
      </c>
      <c r="B198" s="217">
        <v>0.01</v>
      </c>
      <c r="C198" s="47"/>
      <c r="D198" s="89"/>
      <c r="E198" s="47"/>
      <c r="F198" s="47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</row>
    <row r="199" spans="1:21" ht="12.75" customHeight="1" x14ac:dyDescent="0.2">
      <c r="A199" s="216" t="s">
        <v>267</v>
      </c>
      <c r="B199" s="217">
        <v>1.4999999999999999E-2</v>
      </c>
      <c r="C199" s="47"/>
      <c r="D199" s="89"/>
      <c r="E199" s="47"/>
      <c r="F199" s="47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</row>
    <row r="200" spans="1:21" ht="12.75" customHeight="1" x14ac:dyDescent="0.2">
      <c r="A200" s="218" t="s">
        <v>268</v>
      </c>
      <c r="B200" s="219">
        <v>2E-3</v>
      </c>
      <c r="C200" s="47"/>
      <c r="D200" s="47"/>
      <c r="E200" s="47"/>
      <c r="F200" s="4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</row>
    <row r="201" spans="1:21" ht="12.75" customHeight="1" x14ac:dyDescent="0.2">
      <c r="A201" s="220" t="s">
        <v>269</v>
      </c>
      <c r="B201" s="221">
        <f>SUM(B193:B200)</f>
        <v>0.16800000000000004</v>
      </c>
      <c r="C201" s="47"/>
      <c r="D201" s="47"/>
      <c r="E201" s="47"/>
      <c r="F201" s="47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ht="12.75" customHeight="1" x14ac:dyDescent="0.2">
      <c r="A202" s="80"/>
      <c r="B202" s="209"/>
      <c r="C202" s="47"/>
      <c r="D202" s="47"/>
      <c r="E202" s="47"/>
      <c r="F202" s="47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ht="12.75" customHeight="1" x14ac:dyDescent="0.2">
      <c r="A203" s="210" t="s">
        <v>270</v>
      </c>
      <c r="B203" s="222"/>
      <c r="C203" s="47"/>
      <c r="D203" s="47"/>
      <c r="E203" s="47"/>
      <c r="F203" s="47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ht="12.75" customHeight="1" x14ac:dyDescent="0.2">
      <c r="A204" s="213" t="s">
        <v>271</v>
      </c>
      <c r="B204" s="214">
        <v>0.1108</v>
      </c>
      <c r="C204" s="47"/>
      <c r="D204" s="47"/>
      <c r="E204" s="47"/>
      <c r="F204" s="47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</row>
    <row r="205" spans="1:21" ht="12.75" customHeight="1" x14ac:dyDescent="0.2">
      <c r="A205" s="216" t="s">
        <v>272</v>
      </c>
      <c r="B205" s="217">
        <v>0</v>
      </c>
      <c r="C205" s="47"/>
      <c r="D205" s="47"/>
      <c r="E205" s="47"/>
      <c r="F205" s="47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</row>
    <row r="206" spans="1:21" ht="12.75" customHeight="1" x14ac:dyDescent="0.2">
      <c r="A206" s="218" t="s">
        <v>273</v>
      </c>
      <c r="B206" s="219">
        <v>1.9300000000000001E-2</v>
      </c>
      <c r="C206" s="47"/>
      <c r="D206" s="47"/>
      <c r="E206" s="47"/>
      <c r="F206" s="4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</row>
    <row r="207" spans="1:21" ht="12.75" customHeight="1" x14ac:dyDescent="0.2">
      <c r="A207" s="220" t="s">
        <v>269</v>
      </c>
      <c r="B207" s="221">
        <f>SUM(B204:B206)</f>
        <v>0.13009999999999999</v>
      </c>
      <c r="C207" s="47"/>
      <c r="D207" s="47"/>
      <c r="E207" s="80"/>
      <c r="F207" s="80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ht="12.75" customHeight="1" x14ac:dyDescent="0.2">
      <c r="A208" s="80"/>
      <c r="B208" s="209"/>
      <c r="C208" s="47"/>
      <c r="D208" s="47"/>
      <c r="E208" s="80"/>
      <c r="F208" s="80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ht="12.75" customHeight="1" x14ac:dyDescent="0.2">
      <c r="A209" s="210" t="s">
        <v>274</v>
      </c>
      <c r="B209" s="222"/>
      <c r="C209" s="47"/>
      <c r="D209" s="47"/>
      <c r="E209" s="210"/>
      <c r="F209" s="210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</row>
    <row r="210" spans="1:21" ht="12.75" customHeight="1" x14ac:dyDescent="0.2">
      <c r="A210" s="213" t="s">
        <v>275</v>
      </c>
      <c r="B210" s="214">
        <v>8.3299999999999999E-2</v>
      </c>
      <c r="C210" s="47"/>
      <c r="D210" s="47"/>
      <c r="E210" s="47"/>
      <c r="F210" s="4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</row>
    <row r="211" spans="1:21" ht="12.75" customHeight="1" x14ac:dyDescent="0.2">
      <c r="A211" s="218" t="s">
        <v>276</v>
      </c>
      <c r="B211" s="219">
        <v>8.1000000000000003E-2</v>
      </c>
      <c r="C211" s="47"/>
      <c r="D211" s="47"/>
      <c r="E211" s="47"/>
      <c r="F211" s="47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ht="12.75" customHeight="1" x14ac:dyDescent="0.2">
      <c r="A212" s="220" t="s">
        <v>269</v>
      </c>
      <c r="B212" s="221">
        <f>SUM(B210:B211)</f>
        <v>0.1643</v>
      </c>
      <c r="C212" s="47"/>
      <c r="D212" s="47"/>
      <c r="E212" s="80"/>
      <c r="F212" s="80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ht="12.75" customHeight="1" x14ac:dyDescent="0.2">
      <c r="A213" s="80"/>
      <c r="B213" s="209"/>
      <c r="C213" s="47"/>
      <c r="D213" s="47"/>
      <c r="E213" s="80"/>
      <c r="F213" s="80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13.5" customHeight="1" x14ac:dyDescent="0.2">
      <c r="A214" s="210" t="s">
        <v>277</v>
      </c>
      <c r="B214" s="222"/>
      <c r="C214" s="47"/>
      <c r="D214" s="47"/>
      <c r="E214" s="210"/>
      <c r="F214" s="210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</row>
    <row r="215" spans="1:21" ht="12.75" customHeight="1" x14ac:dyDescent="0.2">
      <c r="A215" s="213" t="s">
        <v>278</v>
      </c>
      <c r="B215" s="214">
        <f>+ROUND(B207*B201,4)</f>
        <v>2.1899999999999999E-2</v>
      </c>
      <c r="C215" s="47"/>
      <c r="D215" s="47"/>
      <c r="E215" s="47"/>
      <c r="F215" s="47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</row>
    <row r="216" spans="1:21" ht="13.5" customHeight="1" x14ac:dyDescent="0.2">
      <c r="A216" s="223" t="s">
        <v>279</v>
      </c>
      <c r="B216" s="224">
        <f>+ROUND(B194*B205,4)</f>
        <v>0</v>
      </c>
      <c r="C216" s="225"/>
      <c r="D216" s="47"/>
      <c r="E216" s="47"/>
      <c r="F216" s="47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</row>
    <row r="217" spans="1:21" ht="15.75" customHeight="1" x14ac:dyDescent="0.2">
      <c r="A217" s="80"/>
      <c r="B217" s="209"/>
      <c r="C217" s="47"/>
      <c r="D217" s="47"/>
      <c r="E217" s="80"/>
      <c r="F217" s="80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</row>
    <row r="218" spans="1:21" ht="13.5" customHeight="1" x14ac:dyDescent="0.2">
      <c r="A218" s="226" t="s">
        <v>280</v>
      </c>
      <c r="B218" s="227">
        <f>+B207+B212+B215+B216</f>
        <v>0.31629999999999997</v>
      </c>
      <c r="C218" s="47"/>
      <c r="D218" s="47"/>
      <c r="E218" s="80"/>
      <c r="F218" s="80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ht="13.5" customHeight="1" x14ac:dyDescent="0.2">
      <c r="A219" s="123" t="s">
        <v>121</v>
      </c>
      <c r="B219" s="69">
        <f>B201</f>
        <v>0.16800000000000004</v>
      </c>
      <c r="C219" s="47"/>
      <c r="D219" s="47"/>
      <c r="E219" s="80"/>
      <c r="F219" s="80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ht="13.5" customHeight="1" x14ac:dyDescent="0.2">
      <c r="A220" s="228" t="s">
        <v>281</v>
      </c>
      <c r="B220" s="69">
        <f>B218+B219</f>
        <v>0.48430000000000001</v>
      </c>
      <c r="C220" s="47"/>
      <c r="D220" s="47"/>
      <c r="E220" s="80"/>
      <c r="F220" s="80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ht="13.5" customHeight="1" x14ac:dyDescent="0.2">
      <c r="A221" s="48"/>
      <c r="B221" s="47"/>
      <c r="C221" s="47"/>
      <c r="D221" s="47"/>
      <c r="E221" s="47"/>
      <c r="F221" s="47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ht="8.25" customHeight="1" x14ac:dyDescent="0.2">
      <c r="A222" s="70"/>
      <c r="B222" s="71"/>
      <c r="C222" s="71"/>
      <c r="D222" s="72"/>
      <c r="E222" s="72"/>
      <c r="F222" s="72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ht="13.5" customHeight="1" x14ac:dyDescent="0.2">
      <c r="A223" s="48"/>
      <c r="B223" s="47"/>
      <c r="C223" s="47"/>
      <c r="D223" s="47"/>
      <c r="E223" s="47"/>
      <c r="F223" s="47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ht="13.5" customHeight="1" x14ac:dyDescent="0.2">
      <c r="A224" s="229" t="s">
        <v>282</v>
      </c>
      <c r="B224" s="39"/>
      <c r="C224" s="39"/>
      <c r="D224" s="47"/>
      <c r="E224" s="47"/>
      <c r="F224" s="47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ht="13.5" customHeight="1" x14ac:dyDescent="0.2">
      <c r="A225" s="229"/>
      <c r="B225" s="39"/>
      <c r="C225" s="39"/>
      <c r="D225" s="47"/>
      <c r="E225" s="47"/>
      <c r="F225" s="47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ht="13.5" customHeight="1" x14ac:dyDescent="0.2">
      <c r="A226" s="230" t="s">
        <v>283</v>
      </c>
      <c r="B226" s="231" t="s">
        <v>284</v>
      </c>
      <c r="C226" s="232">
        <v>7.0099999999999996E-2</v>
      </c>
      <c r="D226" s="47"/>
      <c r="E226" s="47"/>
      <c r="F226" s="47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ht="13.5" customHeight="1" x14ac:dyDescent="0.2">
      <c r="A227" s="233" t="s">
        <v>285</v>
      </c>
      <c r="B227" s="100" t="s">
        <v>286</v>
      </c>
      <c r="C227" s="234">
        <v>9.4999999999999998E-3</v>
      </c>
      <c r="D227" s="235"/>
      <c r="E227" s="47"/>
      <c r="F227" s="47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ht="12.75" customHeight="1" x14ac:dyDescent="0.2">
      <c r="A228" s="233" t="s">
        <v>287</v>
      </c>
      <c r="B228" s="100" t="s">
        <v>288</v>
      </c>
      <c r="C228" s="234">
        <v>0.129</v>
      </c>
      <c r="D228" s="47"/>
      <c r="E228" s="47"/>
      <c r="F228" s="47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14.25" customHeight="1" x14ac:dyDescent="0.2">
      <c r="A229" s="233" t="s">
        <v>289</v>
      </c>
      <c r="B229" s="100" t="s">
        <v>290</v>
      </c>
      <c r="C229" s="234">
        <v>0.01</v>
      </c>
      <c r="D229" s="47"/>
      <c r="E229" s="47"/>
      <c r="F229" s="47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ht="12.75" customHeight="1" x14ac:dyDescent="0.2">
      <c r="A230" s="233" t="s">
        <v>291</v>
      </c>
      <c r="B230" s="312" t="s">
        <v>292</v>
      </c>
      <c r="C230" s="236">
        <v>3.4979000000000003E-2</v>
      </c>
      <c r="D230" s="47" t="s">
        <v>293</v>
      </c>
      <c r="E230" s="47"/>
      <c r="F230" s="47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ht="13.5" customHeight="1" x14ac:dyDescent="0.2">
      <c r="A231" s="237" t="s">
        <v>294</v>
      </c>
      <c r="B231" s="313"/>
      <c r="C231" s="238">
        <v>1.7867000000000001E-2</v>
      </c>
      <c r="D231" s="47" t="str">
        <f>D230</f>
        <v>Tabela apresentada pela empresa</v>
      </c>
      <c r="E231" s="47"/>
      <c r="F231" s="47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ht="12.75" customHeight="1" x14ac:dyDescent="0.2">
      <c r="A232" s="239" t="s">
        <v>295</v>
      </c>
      <c r="B232" s="240"/>
      <c r="C232" s="241"/>
      <c r="D232" s="47"/>
      <c r="E232" s="47"/>
      <c r="F232" s="47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ht="13.5" customHeight="1" x14ac:dyDescent="0.2">
      <c r="A233" s="242" t="s">
        <v>296</v>
      </c>
      <c r="B233" s="243"/>
      <c r="C233" s="244"/>
      <c r="D233" s="47"/>
      <c r="E233" s="47"/>
      <c r="F233" s="47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ht="13.5" customHeight="1" x14ac:dyDescent="0.2">
      <c r="A234" s="245" t="s">
        <v>297</v>
      </c>
      <c r="B234" s="158"/>
      <c r="C234" s="246">
        <f>ROUND((((1+C226+C227)*(1+C228)*(1+C229))/(1-(C230+C231))-1),4)</f>
        <v>0.29970000000000002</v>
      </c>
      <c r="D234" s="47"/>
      <c r="E234" s="47"/>
      <c r="F234" s="47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</sheetData>
  <mergeCells count="22">
    <mergeCell ref="B230:B231"/>
    <mergeCell ref="A27:D27"/>
    <mergeCell ref="C61:E61"/>
    <mergeCell ref="A60:E60"/>
    <mergeCell ref="A22:C22"/>
    <mergeCell ref="A57:D57"/>
    <mergeCell ref="A44:D44"/>
    <mergeCell ref="A11:C11"/>
    <mergeCell ref="A2:F2"/>
    <mergeCell ref="A1:F1"/>
    <mergeCell ref="D17:E17"/>
    <mergeCell ref="A15:C15"/>
    <mergeCell ref="D15:E15"/>
    <mergeCell ref="D16:E16"/>
    <mergeCell ref="A5:F5"/>
    <mergeCell ref="A6:F6"/>
    <mergeCell ref="D13:E13"/>
    <mergeCell ref="D14:E14"/>
    <mergeCell ref="D12:E12"/>
    <mergeCell ref="D9:E9"/>
    <mergeCell ref="D10:E10"/>
    <mergeCell ref="D11:E11"/>
  </mergeCells>
  <pageMargins left="0.7" right="0.7" top="0.75" bottom="0.75" header="0" footer="0"/>
  <pageSetup orientation="landscape"/>
  <headerFooter>
    <oddFooter>&amp;R&amp;P 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4.42578125" defaultRowHeight="15" customHeight="1" x14ac:dyDescent="0.2"/>
  <cols>
    <col min="1" max="1" width="9.140625" customWidth="1"/>
    <col min="2" max="2" width="65.42578125" customWidth="1"/>
    <col min="3" max="3" width="13.42578125" customWidth="1"/>
    <col min="4" max="6" width="9.140625" customWidth="1"/>
    <col min="7" max="11" width="8" customWidth="1"/>
  </cols>
  <sheetData>
    <row r="1" spans="1:11" ht="16.5" customHeight="1" x14ac:dyDescent="0.2">
      <c r="A1" s="247" t="s">
        <v>298</v>
      </c>
      <c r="B1" s="247" t="s">
        <v>299</v>
      </c>
      <c r="C1" s="248" t="s">
        <v>139</v>
      </c>
      <c r="D1" s="249"/>
      <c r="E1" s="249"/>
      <c r="F1" s="249"/>
      <c r="G1" s="249"/>
      <c r="H1" s="249"/>
      <c r="I1" s="249"/>
      <c r="J1" s="249"/>
      <c r="K1" s="249"/>
    </row>
    <row r="2" spans="1:11" ht="15.75" customHeight="1" x14ac:dyDescent="0.2">
      <c r="A2" s="323" t="s">
        <v>300</v>
      </c>
      <c r="B2" s="250" t="s">
        <v>301</v>
      </c>
      <c r="C2" s="327">
        <v>0.42</v>
      </c>
      <c r="D2" s="249"/>
      <c r="E2" s="249"/>
      <c r="F2" s="249"/>
      <c r="G2" s="249"/>
      <c r="H2" s="249"/>
      <c r="I2" s="249"/>
      <c r="J2" s="249"/>
      <c r="K2" s="249"/>
    </row>
    <row r="3" spans="1:11" ht="31.5" customHeight="1" x14ac:dyDescent="0.2">
      <c r="A3" s="325"/>
      <c r="B3" s="251" t="s">
        <v>302</v>
      </c>
      <c r="C3" s="325"/>
      <c r="D3" s="249"/>
      <c r="E3" s="249"/>
      <c r="F3" s="249"/>
      <c r="G3" s="249"/>
      <c r="H3" s="249"/>
      <c r="I3" s="249"/>
      <c r="J3" s="249"/>
      <c r="K3" s="249"/>
    </row>
    <row r="4" spans="1:11" ht="15.75" customHeight="1" x14ac:dyDescent="0.2">
      <c r="A4" s="326" t="s">
        <v>303</v>
      </c>
      <c r="B4" s="252" t="s">
        <v>304</v>
      </c>
      <c r="C4" s="331">
        <v>0.03</v>
      </c>
      <c r="D4" s="249"/>
      <c r="E4" s="249"/>
      <c r="F4" s="249"/>
      <c r="G4" s="249"/>
      <c r="H4" s="249"/>
      <c r="I4" s="249"/>
      <c r="J4" s="249"/>
      <c r="K4" s="249"/>
    </row>
    <row r="5" spans="1:11" ht="16.5" customHeight="1" x14ac:dyDescent="0.2">
      <c r="A5" s="325"/>
      <c r="B5" s="253" t="s">
        <v>305</v>
      </c>
      <c r="C5" s="325"/>
      <c r="D5" s="249"/>
      <c r="E5" s="249"/>
      <c r="F5" s="249"/>
      <c r="G5" s="249"/>
      <c r="H5" s="249"/>
      <c r="I5" s="249"/>
      <c r="J5" s="249"/>
      <c r="K5" s="249"/>
    </row>
    <row r="6" spans="1:11" ht="15.75" customHeight="1" x14ac:dyDescent="0.2">
      <c r="A6" s="323" t="s">
        <v>306</v>
      </c>
      <c r="B6" s="254" t="s">
        <v>307</v>
      </c>
      <c r="C6" s="255">
        <v>2.15</v>
      </c>
      <c r="D6" s="249"/>
      <c r="E6" s="249"/>
      <c r="F6" s="249"/>
      <c r="G6" s="249"/>
      <c r="H6" s="249"/>
      <c r="I6" s="249"/>
      <c r="J6" s="249"/>
      <c r="K6" s="249"/>
    </row>
    <row r="7" spans="1:11" ht="30" customHeight="1" x14ac:dyDescent="0.2">
      <c r="A7" s="324"/>
      <c r="B7" s="256" t="s">
        <v>308</v>
      </c>
      <c r="C7" s="257">
        <v>2.5</v>
      </c>
      <c r="D7" s="249"/>
      <c r="E7" s="249"/>
      <c r="F7" s="249"/>
      <c r="G7" s="249"/>
      <c r="H7" s="249"/>
      <c r="I7" s="249"/>
      <c r="J7" s="249"/>
      <c r="K7" s="249"/>
    </row>
    <row r="8" spans="1:11" ht="30.75" customHeight="1" x14ac:dyDescent="0.2">
      <c r="A8" s="325"/>
      <c r="B8" s="258" t="s">
        <v>309</v>
      </c>
      <c r="C8" s="259"/>
      <c r="D8" s="249"/>
      <c r="E8" s="249"/>
      <c r="F8" s="249"/>
      <c r="G8" s="249"/>
      <c r="H8" s="249"/>
      <c r="I8" s="249"/>
      <c r="J8" s="249"/>
      <c r="K8" s="249"/>
    </row>
    <row r="9" spans="1:11" ht="15.75" customHeight="1" x14ac:dyDescent="0.2">
      <c r="A9" s="326" t="s">
        <v>310</v>
      </c>
      <c r="B9" s="252" t="s">
        <v>311</v>
      </c>
      <c r="C9" s="331">
        <v>1.94</v>
      </c>
      <c r="D9" s="249"/>
      <c r="E9" s="249"/>
      <c r="F9" s="249"/>
      <c r="G9" s="249"/>
      <c r="H9" s="249"/>
      <c r="I9" s="249"/>
      <c r="J9" s="249"/>
      <c r="K9" s="249"/>
    </row>
    <row r="10" spans="1:11" ht="30.75" customHeight="1" x14ac:dyDescent="0.2">
      <c r="A10" s="324"/>
      <c r="B10" s="260" t="s">
        <v>312</v>
      </c>
      <c r="C10" s="324"/>
      <c r="D10" s="249"/>
      <c r="E10" s="249"/>
      <c r="F10" s="249"/>
      <c r="G10" s="249"/>
      <c r="H10" s="249"/>
      <c r="I10" s="249"/>
      <c r="J10" s="249"/>
      <c r="K10" s="249"/>
    </row>
    <row r="11" spans="1:11" ht="30" customHeight="1" x14ac:dyDescent="0.2">
      <c r="A11" s="324"/>
      <c r="B11" s="261" t="s">
        <v>313</v>
      </c>
      <c r="C11" s="324"/>
      <c r="D11" s="249"/>
      <c r="E11" s="249"/>
      <c r="F11" s="249"/>
      <c r="G11" s="249"/>
      <c r="H11" s="249"/>
      <c r="I11" s="249"/>
      <c r="J11" s="249"/>
      <c r="K11" s="249"/>
    </row>
    <row r="12" spans="1:11" ht="15.75" customHeight="1" x14ac:dyDescent="0.2">
      <c r="A12" s="325"/>
      <c r="B12" s="253" t="s">
        <v>314</v>
      </c>
      <c r="C12" s="325"/>
      <c r="D12" s="249"/>
      <c r="E12" s="249"/>
      <c r="F12" s="249"/>
      <c r="G12" s="249"/>
      <c r="H12" s="249"/>
      <c r="I12" s="249"/>
      <c r="J12" s="249"/>
      <c r="K12" s="249"/>
    </row>
    <row r="13" spans="1:11" ht="31.5" customHeight="1" x14ac:dyDescent="0.2">
      <c r="A13" s="323" t="s">
        <v>315</v>
      </c>
      <c r="B13" s="254" t="s">
        <v>316</v>
      </c>
      <c r="C13" s="327">
        <v>0.71</v>
      </c>
      <c r="D13" s="249"/>
      <c r="E13" s="249"/>
      <c r="F13" s="249"/>
      <c r="G13" s="249"/>
      <c r="H13" s="249"/>
      <c r="I13" s="249"/>
      <c r="J13" s="249"/>
      <c r="K13" s="249"/>
    </row>
    <row r="14" spans="1:11" x14ac:dyDescent="0.2">
      <c r="A14" s="324"/>
      <c r="B14" s="256" t="s">
        <v>317</v>
      </c>
      <c r="C14" s="324"/>
      <c r="D14" s="249"/>
      <c r="E14" s="249"/>
      <c r="F14" s="249"/>
      <c r="G14" s="249"/>
      <c r="H14" s="249"/>
      <c r="I14" s="249"/>
      <c r="J14" s="249"/>
      <c r="K14" s="249"/>
    </row>
    <row r="15" spans="1:11" ht="15.75" customHeight="1" x14ac:dyDescent="0.2">
      <c r="A15" s="324"/>
      <c r="B15" s="256" t="s">
        <v>318</v>
      </c>
      <c r="C15" s="324"/>
      <c r="D15" s="249"/>
      <c r="E15" s="249"/>
      <c r="F15" s="249"/>
      <c r="G15" s="249"/>
      <c r="H15" s="249"/>
      <c r="I15" s="249"/>
      <c r="J15" s="249"/>
      <c r="K15" s="249"/>
    </row>
    <row r="16" spans="1:11" ht="30" customHeight="1" x14ac:dyDescent="0.2">
      <c r="A16" s="324"/>
      <c r="B16" s="262" t="s">
        <v>319</v>
      </c>
      <c r="C16" s="324"/>
      <c r="D16" s="249"/>
      <c r="E16" s="249"/>
      <c r="F16" s="249"/>
      <c r="G16" s="249"/>
      <c r="H16" s="249"/>
      <c r="I16" s="249"/>
      <c r="J16" s="249"/>
      <c r="K16" s="249"/>
    </row>
    <row r="17" spans="1:11" ht="15.75" customHeight="1" x14ac:dyDescent="0.2">
      <c r="A17" s="325"/>
      <c r="B17" s="258" t="s">
        <v>320</v>
      </c>
      <c r="C17" s="325"/>
      <c r="D17" s="249"/>
      <c r="E17" s="249"/>
      <c r="F17" s="249"/>
      <c r="G17" s="249"/>
      <c r="H17" s="249"/>
      <c r="I17" s="249"/>
      <c r="J17" s="249"/>
      <c r="K17" s="249"/>
    </row>
    <row r="18" spans="1:11" ht="15.75" customHeight="1" x14ac:dyDescent="0.2">
      <c r="A18" s="328" t="s">
        <v>321</v>
      </c>
      <c r="B18" s="263" t="s">
        <v>322</v>
      </c>
      <c r="C18" s="264">
        <v>2.15</v>
      </c>
      <c r="D18" s="249"/>
      <c r="E18" s="249"/>
      <c r="F18" s="249"/>
      <c r="G18" s="249"/>
      <c r="H18" s="249"/>
      <c r="I18" s="249"/>
      <c r="J18" s="249"/>
      <c r="K18" s="249"/>
    </row>
    <row r="19" spans="1:11" ht="30" customHeight="1" x14ac:dyDescent="0.2">
      <c r="A19" s="329"/>
      <c r="B19" s="265" t="s">
        <v>323</v>
      </c>
      <c r="C19" s="266">
        <v>2.5</v>
      </c>
      <c r="D19" s="249"/>
      <c r="E19" s="249"/>
      <c r="F19" s="249"/>
      <c r="G19" s="249"/>
      <c r="H19" s="249"/>
      <c r="I19" s="249"/>
      <c r="J19" s="249"/>
      <c r="K19" s="249"/>
    </row>
    <row r="20" spans="1:11" ht="30.75" customHeight="1" x14ac:dyDescent="0.2">
      <c r="A20" s="330"/>
      <c r="B20" s="265" t="s">
        <v>324</v>
      </c>
      <c r="C20" s="267"/>
      <c r="D20" s="249"/>
      <c r="E20" s="249"/>
      <c r="F20" s="249"/>
      <c r="G20" s="249"/>
      <c r="H20" s="249"/>
      <c r="I20" s="249"/>
      <c r="J20" s="249"/>
      <c r="K20" s="249"/>
    </row>
    <row r="21" spans="1:11" ht="15.75" customHeight="1" x14ac:dyDescent="0.2">
      <c r="A21" s="268"/>
      <c r="B21" s="268" t="s">
        <v>325</v>
      </c>
      <c r="C21" s="269">
        <f>C2+C4+C7+C9+C13+C19</f>
        <v>8.1000000000000014</v>
      </c>
      <c r="D21" s="249"/>
      <c r="E21" s="249"/>
      <c r="F21" s="249"/>
      <c r="G21" s="249"/>
      <c r="H21" s="249"/>
      <c r="I21" s="249"/>
      <c r="J21" s="249"/>
      <c r="K21" s="249"/>
    </row>
    <row r="22" spans="1:11" ht="15.75" customHeight="1" x14ac:dyDescent="0.2">
      <c r="A22" s="249" t="s">
        <v>326</v>
      </c>
      <c r="B22" s="270" t="s">
        <v>327</v>
      </c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ht="15.75" customHeight="1" x14ac:dyDescent="0.2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</row>
    <row r="24" spans="1:11" ht="15.75" customHeight="1" x14ac:dyDescent="0.2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</row>
    <row r="25" spans="1:11" ht="15.75" customHeight="1" x14ac:dyDescent="0.2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6" spans="1:11" ht="15.75" customHeight="1" x14ac:dyDescent="0.2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</row>
    <row r="27" spans="1:11" ht="15.75" customHeight="1" x14ac:dyDescent="0.2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</row>
    <row r="28" spans="1:11" ht="15.75" customHeight="1" x14ac:dyDescent="0.2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</row>
    <row r="29" spans="1:11" ht="15.75" customHeight="1" x14ac:dyDescent="0.2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</row>
    <row r="30" spans="1:11" ht="15.75" customHeight="1" x14ac:dyDescent="0.2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</row>
    <row r="31" spans="1:11" ht="15.75" customHeight="1" x14ac:dyDescent="0.2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</row>
    <row r="32" spans="1:11" ht="15.75" customHeight="1" x14ac:dyDescent="0.2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1" ht="15.75" customHeight="1" x14ac:dyDescent="0.2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</row>
    <row r="34" spans="1:11" ht="15.75" customHeight="1" x14ac:dyDescent="0.2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</row>
    <row r="35" spans="1:11" ht="15.75" customHeight="1" x14ac:dyDescent="0.2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</row>
    <row r="36" spans="1:11" ht="15.75" customHeight="1" x14ac:dyDescent="0.2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</row>
    <row r="37" spans="1:11" ht="15.75" customHeight="1" x14ac:dyDescent="0.2">
      <c r="A37" s="249"/>
      <c r="B37" s="249"/>
      <c r="C37" s="249"/>
      <c r="D37" s="249"/>
      <c r="E37" s="249"/>
      <c r="F37" s="249"/>
      <c r="G37" s="249"/>
      <c r="H37" s="249"/>
      <c r="I37" s="249"/>
      <c r="J37" s="249"/>
      <c r="K37" s="249"/>
    </row>
    <row r="38" spans="1:11" ht="15.75" customHeight="1" x14ac:dyDescent="0.2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249"/>
    </row>
    <row r="39" spans="1:11" ht="15.75" customHeight="1" x14ac:dyDescent="0.2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</row>
    <row r="40" spans="1:11" ht="15.75" customHeight="1" x14ac:dyDescent="0.2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249"/>
    </row>
    <row r="41" spans="1:11" ht="15.75" customHeight="1" x14ac:dyDescent="0.2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1:11" ht="15.75" customHeight="1" x14ac:dyDescent="0.2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1:11" ht="15.75" customHeight="1" x14ac:dyDescent="0.2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</row>
    <row r="44" spans="1:11" ht="15.75" customHeight="1" x14ac:dyDescent="0.2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49"/>
    </row>
    <row r="45" spans="1:11" ht="15.75" customHeight="1" x14ac:dyDescent="0.2">
      <c r="A45" s="249"/>
      <c r="B45" s="249"/>
      <c r="C45" s="249"/>
      <c r="D45" s="249"/>
      <c r="E45" s="249"/>
      <c r="F45" s="249"/>
      <c r="G45" s="249"/>
      <c r="H45" s="249"/>
      <c r="I45" s="249"/>
      <c r="J45" s="249"/>
      <c r="K45" s="249"/>
    </row>
    <row r="46" spans="1:11" ht="15.75" customHeight="1" x14ac:dyDescent="0.2">
      <c r="A46" s="249"/>
      <c r="B46" s="249"/>
      <c r="C46" s="249"/>
      <c r="D46" s="249"/>
      <c r="E46" s="249"/>
      <c r="F46" s="249"/>
      <c r="G46" s="249"/>
      <c r="H46" s="249"/>
      <c r="I46" s="249"/>
      <c r="J46" s="249"/>
      <c r="K46" s="249"/>
    </row>
    <row r="47" spans="1:11" ht="15.75" customHeight="1" x14ac:dyDescent="0.2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</row>
    <row r="48" spans="1:11" ht="15.75" customHeight="1" x14ac:dyDescent="0.2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</row>
    <row r="49" spans="1:11" ht="15.75" customHeight="1" x14ac:dyDescent="0.2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</row>
    <row r="50" spans="1:11" ht="15.75" customHeight="1" x14ac:dyDescent="0.2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</row>
    <row r="51" spans="1:11" ht="15.75" customHeight="1" x14ac:dyDescent="0.2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</row>
    <row r="52" spans="1:11" ht="15.75" customHeight="1" x14ac:dyDescent="0.2">
      <c r="A52" s="249"/>
      <c r="B52" s="249"/>
      <c r="C52" s="249"/>
      <c r="D52" s="249"/>
      <c r="E52" s="249"/>
      <c r="F52" s="249"/>
      <c r="G52" s="249"/>
      <c r="H52" s="249"/>
      <c r="I52" s="249"/>
      <c r="J52" s="249"/>
      <c r="K52" s="249"/>
    </row>
    <row r="53" spans="1:11" ht="15.75" customHeight="1" x14ac:dyDescent="0.2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</row>
    <row r="54" spans="1:11" ht="15.75" customHeight="1" x14ac:dyDescent="0.2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</row>
    <row r="55" spans="1:11" ht="15.75" customHeight="1" x14ac:dyDescent="0.2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</row>
    <row r="56" spans="1:11" ht="15.75" customHeight="1" x14ac:dyDescent="0.2">
      <c r="A56" s="249"/>
      <c r="B56" s="249"/>
      <c r="C56" s="249"/>
      <c r="D56" s="249"/>
      <c r="E56" s="249"/>
      <c r="F56" s="249"/>
      <c r="G56" s="249"/>
      <c r="H56" s="249"/>
      <c r="I56" s="249"/>
      <c r="J56" s="249"/>
      <c r="K56" s="249"/>
    </row>
    <row r="57" spans="1:11" ht="15.75" customHeight="1" x14ac:dyDescent="0.2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</row>
    <row r="58" spans="1:11" ht="15.75" customHeight="1" x14ac:dyDescent="0.2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</row>
    <row r="59" spans="1:11" ht="15.75" customHeight="1" x14ac:dyDescent="0.2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</row>
    <row r="60" spans="1:11" ht="15.75" customHeight="1" x14ac:dyDescent="0.2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</row>
    <row r="61" spans="1:11" ht="15.75" customHeight="1" x14ac:dyDescent="0.2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</row>
    <row r="62" spans="1:11" ht="15.75" customHeight="1" x14ac:dyDescent="0.2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</row>
    <row r="63" spans="1:11" ht="15.75" customHeight="1" x14ac:dyDescent="0.2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</row>
    <row r="64" spans="1:11" ht="15.75" customHeight="1" x14ac:dyDescent="0.2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249"/>
    </row>
    <row r="65" spans="1:11" ht="15.75" customHeight="1" x14ac:dyDescent="0.2">
      <c r="A65" s="249"/>
      <c r="B65" s="249"/>
      <c r="C65" s="249"/>
      <c r="D65" s="249"/>
      <c r="E65" s="249"/>
      <c r="F65" s="249"/>
      <c r="G65" s="249"/>
      <c r="H65" s="249"/>
      <c r="I65" s="249"/>
      <c r="J65" s="249"/>
      <c r="K65" s="249"/>
    </row>
    <row r="66" spans="1:11" ht="15.75" customHeight="1" x14ac:dyDescent="0.2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249"/>
    </row>
    <row r="67" spans="1:11" ht="15.75" customHeight="1" x14ac:dyDescent="0.2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</row>
    <row r="68" spans="1:11" ht="15.75" customHeight="1" x14ac:dyDescent="0.2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  <row r="69" spans="1:11" ht="15.75" customHeight="1" x14ac:dyDescent="0.2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</row>
    <row r="70" spans="1:11" ht="15.75" customHeight="1" x14ac:dyDescent="0.2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5.75" customHeight="1" x14ac:dyDescent="0.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1:11" ht="15.75" customHeight="1" x14ac:dyDescent="0.2">
      <c r="A72" s="249"/>
      <c r="B72" s="249"/>
      <c r="C72" s="249"/>
      <c r="D72" s="249"/>
      <c r="E72" s="249"/>
      <c r="F72" s="249"/>
      <c r="G72" s="249"/>
      <c r="H72" s="249"/>
      <c r="I72" s="249"/>
      <c r="J72" s="249"/>
      <c r="K72" s="249"/>
    </row>
    <row r="73" spans="1:11" ht="15.75" customHeight="1" x14ac:dyDescent="0.2">
      <c r="A73" s="249"/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1:11" ht="15.75" customHeight="1" x14ac:dyDescent="0.2">
      <c r="A74" s="249"/>
      <c r="B74" s="249"/>
      <c r="C74" s="249"/>
      <c r="D74" s="249"/>
      <c r="E74" s="249"/>
      <c r="F74" s="249"/>
      <c r="G74" s="249"/>
      <c r="H74" s="249"/>
      <c r="I74" s="249"/>
      <c r="J74" s="249"/>
      <c r="K74" s="249"/>
    </row>
    <row r="75" spans="1:11" ht="15.75" customHeight="1" x14ac:dyDescent="0.2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249"/>
    </row>
    <row r="76" spans="1:11" ht="15.75" customHeight="1" x14ac:dyDescent="0.2">
      <c r="A76" s="249"/>
      <c r="B76" s="249"/>
      <c r="C76" s="249"/>
      <c r="D76" s="249"/>
      <c r="E76" s="249"/>
      <c r="F76" s="249"/>
      <c r="G76" s="249"/>
      <c r="H76" s="249"/>
      <c r="I76" s="249"/>
      <c r="J76" s="249"/>
      <c r="K76" s="249"/>
    </row>
    <row r="77" spans="1:11" ht="15.75" customHeight="1" x14ac:dyDescent="0.2">
      <c r="A77" s="249"/>
      <c r="B77" s="249"/>
      <c r="C77" s="249"/>
      <c r="D77" s="249"/>
      <c r="E77" s="249"/>
      <c r="F77" s="249"/>
      <c r="G77" s="249"/>
      <c r="H77" s="249"/>
      <c r="I77" s="249"/>
      <c r="J77" s="249"/>
      <c r="K77" s="249"/>
    </row>
    <row r="78" spans="1:11" ht="15.75" customHeight="1" x14ac:dyDescent="0.2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</row>
    <row r="79" spans="1:11" ht="15.75" customHeight="1" x14ac:dyDescent="0.2">
      <c r="A79" s="249"/>
      <c r="B79" s="249"/>
      <c r="C79" s="249"/>
      <c r="D79" s="249"/>
      <c r="E79" s="249"/>
      <c r="F79" s="249"/>
      <c r="G79" s="249"/>
      <c r="H79" s="249"/>
      <c r="I79" s="249"/>
      <c r="J79" s="249"/>
      <c r="K79" s="249"/>
    </row>
    <row r="80" spans="1:11" ht="15.75" customHeight="1" x14ac:dyDescent="0.2">
      <c r="A80" s="249"/>
      <c r="B80" s="249"/>
      <c r="C80" s="249"/>
      <c r="D80" s="249"/>
      <c r="E80" s="249"/>
      <c r="F80" s="249"/>
      <c r="G80" s="249"/>
      <c r="H80" s="249"/>
      <c r="I80" s="249"/>
      <c r="J80" s="249"/>
      <c r="K80" s="249"/>
    </row>
    <row r="81" spans="1:11" ht="15.75" customHeight="1" x14ac:dyDescent="0.2">
      <c r="A81" s="249"/>
      <c r="B81" s="249"/>
      <c r="C81" s="249"/>
      <c r="D81" s="249"/>
      <c r="E81" s="249"/>
      <c r="F81" s="249"/>
      <c r="G81" s="249"/>
      <c r="H81" s="249"/>
      <c r="I81" s="249"/>
      <c r="J81" s="249"/>
      <c r="K81" s="249"/>
    </row>
    <row r="82" spans="1:11" ht="15.75" customHeight="1" x14ac:dyDescent="0.2">
      <c r="A82" s="249"/>
      <c r="B82" s="249"/>
      <c r="C82" s="249"/>
      <c r="D82" s="249"/>
      <c r="E82" s="249"/>
      <c r="F82" s="249"/>
      <c r="G82" s="249"/>
      <c r="H82" s="249"/>
      <c r="I82" s="249"/>
      <c r="J82" s="249"/>
      <c r="K82" s="249"/>
    </row>
    <row r="83" spans="1:11" ht="15.75" customHeight="1" x14ac:dyDescent="0.2">
      <c r="A83" s="249"/>
      <c r="B83" s="249"/>
      <c r="C83" s="249"/>
      <c r="D83" s="249"/>
      <c r="E83" s="249"/>
      <c r="F83" s="249"/>
      <c r="G83" s="249"/>
      <c r="H83" s="249"/>
      <c r="I83" s="249"/>
      <c r="J83" s="249"/>
      <c r="K83" s="249"/>
    </row>
    <row r="84" spans="1:11" ht="15.75" customHeight="1" x14ac:dyDescent="0.2">
      <c r="A84" s="249"/>
      <c r="B84" s="249"/>
      <c r="C84" s="249"/>
      <c r="D84" s="249"/>
      <c r="E84" s="249"/>
      <c r="F84" s="249"/>
      <c r="G84" s="249"/>
      <c r="H84" s="249"/>
      <c r="I84" s="249"/>
      <c r="J84" s="249"/>
      <c r="K84" s="249"/>
    </row>
    <row r="85" spans="1:11" ht="15.75" customHeight="1" x14ac:dyDescent="0.2">
      <c r="A85" s="249"/>
      <c r="B85" s="249"/>
      <c r="C85" s="249"/>
      <c r="D85" s="249"/>
      <c r="E85" s="249"/>
      <c r="F85" s="249"/>
      <c r="G85" s="249"/>
      <c r="H85" s="249"/>
      <c r="I85" s="249"/>
      <c r="J85" s="249"/>
      <c r="K85" s="249"/>
    </row>
    <row r="86" spans="1:11" ht="15.75" customHeight="1" x14ac:dyDescent="0.2">
      <c r="A86" s="249"/>
      <c r="B86" s="249"/>
      <c r="C86" s="249"/>
      <c r="D86" s="249"/>
      <c r="E86" s="249"/>
      <c r="F86" s="249"/>
      <c r="G86" s="249"/>
      <c r="H86" s="249"/>
      <c r="I86" s="249"/>
      <c r="J86" s="249"/>
      <c r="K86" s="249"/>
    </row>
    <row r="87" spans="1:11" ht="15.75" customHeight="1" x14ac:dyDescent="0.2">
      <c r="A87" s="249"/>
      <c r="B87" s="249"/>
      <c r="C87" s="249"/>
      <c r="D87" s="249"/>
      <c r="E87" s="249"/>
      <c r="F87" s="249"/>
      <c r="G87" s="249"/>
      <c r="H87" s="249"/>
      <c r="I87" s="249"/>
      <c r="J87" s="249"/>
      <c r="K87" s="249"/>
    </row>
    <row r="88" spans="1:11" ht="15.75" customHeight="1" x14ac:dyDescent="0.2">
      <c r="A88" s="249"/>
      <c r="B88" s="249"/>
      <c r="C88" s="249"/>
      <c r="D88" s="249"/>
      <c r="E88" s="249"/>
      <c r="F88" s="249"/>
      <c r="G88" s="249"/>
      <c r="H88" s="249"/>
      <c r="I88" s="249"/>
      <c r="J88" s="249"/>
      <c r="K88" s="249"/>
    </row>
    <row r="89" spans="1:11" ht="15.75" customHeight="1" x14ac:dyDescent="0.2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</row>
    <row r="90" spans="1:11" ht="15.75" customHeight="1" x14ac:dyDescent="0.2">
      <c r="A90" s="249"/>
      <c r="B90" s="249"/>
      <c r="C90" s="249"/>
      <c r="D90" s="249"/>
      <c r="E90" s="249"/>
      <c r="F90" s="249"/>
      <c r="G90" s="249"/>
      <c r="H90" s="249"/>
      <c r="I90" s="249"/>
      <c r="J90" s="249"/>
      <c r="K90" s="249"/>
    </row>
    <row r="91" spans="1:11" ht="15.75" customHeight="1" x14ac:dyDescent="0.2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9"/>
    </row>
    <row r="92" spans="1:11" ht="15.75" customHeight="1" x14ac:dyDescent="0.2">
      <c r="A92" s="249"/>
      <c r="B92" s="249"/>
      <c r="C92" s="249"/>
      <c r="D92" s="249"/>
      <c r="E92" s="249"/>
      <c r="F92" s="249"/>
      <c r="G92" s="249"/>
      <c r="H92" s="249"/>
      <c r="I92" s="249"/>
      <c r="J92" s="249"/>
      <c r="K92" s="249"/>
    </row>
    <row r="93" spans="1:11" ht="15.75" customHeight="1" x14ac:dyDescent="0.2">
      <c r="A93" s="249"/>
      <c r="B93" s="249"/>
      <c r="C93" s="249"/>
      <c r="D93" s="249"/>
      <c r="E93" s="249"/>
      <c r="F93" s="249"/>
      <c r="G93" s="249"/>
      <c r="H93" s="249"/>
      <c r="I93" s="249"/>
      <c r="J93" s="249"/>
      <c r="K93" s="249"/>
    </row>
    <row r="94" spans="1:11" ht="15.75" customHeight="1" x14ac:dyDescent="0.2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</row>
    <row r="95" spans="1:11" ht="15.75" customHeight="1" x14ac:dyDescent="0.2">
      <c r="A95" s="249"/>
      <c r="B95" s="249"/>
      <c r="C95" s="249"/>
      <c r="D95" s="249"/>
      <c r="E95" s="249"/>
      <c r="F95" s="249"/>
      <c r="G95" s="249"/>
      <c r="H95" s="249"/>
      <c r="I95" s="249"/>
      <c r="J95" s="249"/>
      <c r="K95" s="249"/>
    </row>
    <row r="96" spans="1:11" ht="15.75" customHeight="1" x14ac:dyDescent="0.2">
      <c r="A96" s="249"/>
      <c r="B96" s="249"/>
      <c r="C96" s="249"/>
      <c r="D96" s="249"/>
      <c r="E96" s="249"/>
      <c r="F96" s="249"/>
      <c r="G96" s="249"/>
      <c r="H96" s="249"/>
      <c r="I96" s="249"/>
      <c r="J96" s="249"/>
      <c r="K96" s="249"/>
    </row>
    <row r="97" spans="1:11" ht="15.75" customHeight="1" x14ac:dyDescent="0.2">
      <c r="A97" s="249"/>
      <c r="B97" s="249"/>
      <c r="C97" s="249"/>
      <c r="D97" s="249"/>
      <c r="E97" s="249"/>
      <c r="F97" s="249"/>
      <c r="G97" s="249"/>
      <c r="H97" s="249"/>
      <c r="I97" s="249"/>
      <c r="J97" s="249"/>
      <c r="K97" s="249"/>
    </row>
    <row r="98" spans="1:11" ht="15.75" customHeight="1" x14ac:dyDescent="0.2">
      <c r="A98" s="249"/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1:11" ht="15.75" customHeight="1" x14ac:dyDescent="0.2">
      <c r="A99" s="249"/>
      <c r="B99" s="249"/>
      <c r="C99" s="249"/>
      <c r="D99" s="249"/>
      <c r="E99" s="249"/>
      <c r="F99" s="249"/>
      <c r="G99" s="249"/>
      <c r="H99" s="249"/>
      <c r="I99" s="249"/>
      <c r="J99" s="249"/>
      <c r="K99" s="249"/>
    </row>
    <row r="100" spans="1:11" ht="15.75" customHeight="1" x14ac:dyDescent="0.2">
      <c r="A100" s="249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</sheetData>
  <mergeCells count="10">
    <mergeCell ref="A2:A3"/>
    <mergeCell ref="C2:C3"/>
    <mergeCell ref="A4:A5"/>
    <mergeCell ref="C4:C5"/>
    <mergeCell ref="C9:C12"/>
    <mergeCell ref="A6:A8"/>
    <mergeCell ref="A9:A12"/>
    <mergeCell ref="A13:A17"/>
    <mergeCell ref="C13:C17"/>
    <mergeCell ref="A18:A20"/>
  </mergeCells>
  <hyperlinks>
    <hyperlink ref="B22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 Memorial de Cálculo do Custo</vt:lpstr>
      <vt:lpstr>Planilha Composição de Custos</vt:lpstr>
      <vt:lpstr>Provisão para Rescisão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Marcelo Hoffmann</dc:creator>
  <cp:lastModifiedBy>Licitação</cp:lastModifiedBy>
  <cp:lastPrinted>2020-12-15T17:56:53Z</cp:lastPrinted>
  <dcterms:created xsi:type="dcterms:W3CDTF">2000-12-13T10:02:50Z</dcterms:created>
  <dcterms:modified xsi:type="dcterms:W3CDTF">2024-01-30T14:16:33Z</dcterms:modified>
</cp:coreProperties>
</file>