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citacao\licitações\2024\pregao presencial\2_2024_pcp_serviços_limpeza\"/>
    </mc:Choice>
  </mc:AlternateContent>
  <bookViews>
    <workbookView xWindow="-120" yWindow="-120" windowWidth="29040" windowHeight="15840"/>
  </bookViews>
  <sheets>
    <sheet name="Auxiliar Limpeza 2024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152" i="1" l="1"/>
  <c r="C135" i="1"/>
  <c r="C136" i="1" s="1"/>
  <c r="C120" i="1"/>
  <c r="C118" i="1"/>
  <c r="C122" i="1" s="1"/>
  <c r="C147" i="1" s="1"/>
  <c r="C105" i="1"/>
  <c r="C84" i="1"/>
  <c r="C83" i="1"/>
  <c r="D65" i="1"/>
  <c r="D63" i="1"/>
  <c r="D62" i="1"/>
  <c r="D68" i="1" s="1"/>
  <c r="C76" i="1" s="1"/>
  <c r="C56" i="1"/>
  <c r="C86" i="1" s="1"/>
  <c r="C44" i="1"/>
  <c r="D31" i="1"/>
  <c r="D33" i="1" s="1"/>
  <c r="D34" i="1" l="1"/>
  <c r="D37" i="1" s="1"/>
  <c r="C143" i="1" l="1"/>
  <c r="D97" i="1"/>
  <c r="D93" i="1"/>
  <c r="D99" i="1" s="1"/>
  <c r="C111" i="1" s="1"/>
  <c r="C113" i="1" s="1"/>
  <c r="C146" i="1" s="1"/>
  <c r="D43" i="1"/>
  <c r="D95" i="1"/>
  <c r="D98" i="1"/>
  <c r="D94" i="1"/>
  <c r="D104" i="1"/>
  <c r="D105" i="1" s="1"/>
  <c r="C112" i="1" s="1"/>
  <c r="D96" i="1"/>
  <c r="D42" i="1"/>
  <c r="D80" i="1"/>
  <c r="D44" i="1" l="1"/>
  <c r="C74" i="1" l="1"/>
  <c r="D54" i="1"/>
  <c r="D83" i="1"/>
  <c r="D51" i="1"/>
  <c r="D48" i="1"/>
  <c r="D84" i="1"/>
  <c r="D53" i="1"/>
  <c r="D87" i="1"/>
  <c r="D55" i="1"/>
  <c r="D52" i="1"/>
  <c r="D49" i="1"/>
  <c r="D82" i="1"/>
  <c r="D88" i="1" s="1"/>
  <c r="C145" i="1" s="1"/>
  <c r="D85" i="1"/>
  <c r="D50" i="1"/>
  <c r="D86" i="1"/>
  <c r="D56" i="1" l="1"/>
  <c r="C75" i="1" s="1"/>
  <c r="C77" i="1" s="1"/>
  <c r="C144" i="1" s="1"/>
  <c r="C148" i="1" s="1"/>
  <c r="D127" i="1" l="1"/>
  <c r="D128" i="1" s="1"/>
  <c r="D134" i="1" l="1"/>
  <c r="D131" i="1"/>
  <c r="D130" i="1"/>
  <c r="D135" i="1" l="1"/>
  <c r="D136" i="1" s="1"/>
  <c r="C149" i="1" s="1"/>
  <c r="C150" i="1" s="1"/>
  <c r="D150" i="1" s="1"/>
</calcChain>
</file>

<file path=xl/comments1.xml><?xml version="1.0" encoding="utf-8"?>
<comments xmlns="http://schemas.openxmlformats.org/spreadsheetml/2006/main">
  <authors>
    <author/>
  </authors>
  <commentList>
    <comment ref="C43" authorId="0" shapeId="0">
      <text>
        <r>
          <rPr>
            <sz val="11"/>
            <rFont val="Calibri"/>
            <scheme val="minor"/>
          </rPr>
          <t>O percentual correspondente a férias (8,33%) deverá ser zerado a partir do 13º mês de contrato, pois trata-se de custo não renovável.</t>
        </r>
      </text>
    </comment>
    <comment ref="C54" authorId="0" shapeId="0">
      <text>
        <r>
          <rPr>
            <sz val="11"/>
            <rFont val="Calibri"/>
            <scheme val="minor"/>
          </rPr>
          <t>Alíquota variável em função da atividade econômica e FAP - Encaminhar comprovação.</t>
        </r>
      </text>
    </comment>
    <comment ref="C62" authorId="0" shapeId="0">
      <text>
        <r>
          <rPr>
            <sz val="11"/>
            <rFont val="Calibri"/>
            <scheme val="minor"/>
          </rPr>
          <t>A ser preenchido de acordo com a tarifa aplicada no transporte coletivo do município do campus.</t>
        </r>
      </text>
    </comment>
    <comment ref="C83" authorId="0" shapeId="0">
      <text>
        <r>
          <rPr>
            <sz val="11"/>
            <rFont val="Calibri"/>
            <scheme val="minor"/>
          </rPr>
          <t>8% x 0,42% = 0,03%</t>
        </r>
      </text>
    </comment>
    <comment ref="C85" authorId="0" shapeId="0">
      <text>
        <r>
          <rPr>
            <sz val="11"/>
            <rFont val="Calibri"/>
            <scheme val="minor"/>
          </rPr>
          <t>Custo não renovável a partir da primeira repactuação</t>
        </r>
      </text>
    </comment>
  </commentList>
</comments>
</file>

<file path=xl/sharedStrings.xml><?xml version="1.0" encoding="utf-8"?>
<sst xmlns="http://schemas.openxmlformats.org/spreadsheetml/2006/main" count="201" uniqueCount="127">
  <si>
    <t>PLANILHA DE CUSTOS E FORMAÇÃO DE PREÇO</t>
  </si>
  <si>
    <t>Informações Gerais</t>
  </si>
  <si>
    <r>
      <rPr>
        <b/>
        <sz val="10"/>
        <rFont val="Calibri"/>
      </rPr>
      <t xml:space="preserve">Razão Social: </t>
    </r>
    <r>
      <rPr>
        <sz val="10"/>
        <rFont val="Calibri"/>
      </rPr>
      <t xml:space="preserve">
</t>
    </r>
  </si>
  <si>
    <t xml:space="preserve">CNPJ: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</si>
  <si>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</si>
  <si>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</si>
  <si>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</si>
  <si>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</si>
  <si>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</si>
  <si>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Entre Rios do Sul-RS</t>
  </si>
  <si>
    <t>C</t>
  </si>
  <si>
    <t>Acordo, Convenção ou Sentença em Dissídio Coletivo</t>
  </si>
  <si>
    <t>SEEAC/RS RS004917/2023</t>
  </si>
  <si>
    <t>D</t>
  </si>
  <si>
    <t>Nº. de meses da execução contratual</t>
  </si>
  <si>
    <t>12 meses</t>
  </si>
  <si>
    <t>Tipo de Serviço</t>
  </si>
  <si>
    <t>Unidade de Medida</t>
  </si>
  <si>
    <t xml:space="preserve">Quantidade total a contratar </t>
  </si>
  <si>
    <t>Auxiliar de Limpeza</t>
  </si>
  <si>
    <t>Posto</t>
  </si>
  <si>
    <t>Dados Complementares para Composição dos Custos referente à Mão de Obra</t>
  </si>
  <si>
    <t>Tipo de serviço (mesmo serviço com características distintas)</t>
  </si>
  <si>
    <t>AUXILIAR DE LIMPEZA – CBO 5143</t>
  </si>
  <si>
    <t>Salário normativo da categoria profissional (40 horas semanais)</t>
  </si>
  <si>
    <t>Salário x Carga Horária</t>
  </si>
  <si>
    <t>Categoria profissional (vinculada à execução contratual)</t>
  </si>
  <si>
    <t>SEAAC-RS</t>
  </si>
  <si>
    <t>Data base da categoria (dia/mês)</t>
  </si>
  <si>
    <t>Módulo 1 – Composição da Remuneração</t>
  </si>
  <si>
    <t>I – Composição da Remuneração</t>
  </si>
  <si>
    <t>%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</si>
  <si>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</si>
  <si>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</si>
  <si>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</si>
  <si>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</si>
  <si>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</si>
  <si>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</si>
  <si>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</si>
  <si>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</si>
  <si>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</si>
  <si>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 da Remuneração</t>
  </si>
  <si>
    <t>Módulo 2 – Encargos e Benefícios Anuais, Mensais e Diários</t>
  </si>
  <si>
    <t>Submódulo 2.1 - 13º Salário, Férias e Adicional de Férias</t>
  </si>
  <si>
    <t>13º Salário</t>
  </si>
  <si>
    <t>Férias e Adicional de Férias</t>
  </si>
  <si>
    <t>Total</t>
  </si>
  <si>
    <t>Submódulo 2.2 - GPS, FGTS e Outras Contribuições</t>
  </si>
  <si>
    <t>INSS</t>
  </si>
  <si>
    <t>SESI ou SESC</t>
  </si>
  <si>
    <t>SENAI ou SENAC</t>
  </si>
  <si>
    <t>INCRA</t>
  </si>
  <si>
    <t>Salário Educação</t>
  </si>
  <si>
    <t>FGTS</t>
  </si>
  <si>
    <t>G</t>
  </si>
  <si>
    <t>Seguros Acidente do Trabalho ( SAT = RAT X FAP)</t>
  </si>
  <si>
    <t>H</t>
  </si>
  <si>
    <t>SEBRAE</t>
  </si>
  <si>
    <r>
      <rPr>
        <b/>
        <i/>
        <sz val="10"/>
        <color rgb="FF000000"/>
        <rFont val="Cambria"/>
      </rPr>
      <t>Nota 1:</t>
    </r>
    <r>
      <rPr>
        <i/>
        <sz val="10"/>
        <color rgb="FF000000"/>
        <rFont val="Cambria"/>
      </rPr>
      <t xml:space="preserve"> Os percentuais dos encargos previdenciários, do FGTS e demais contribuições são aqueles estabelecidos pela legislação vigente.</t>
    </r>
  </si>
  <si>
    <r>
      <rPr>
        <b/>
        <i/>
        <sz val="10"/>
        <color rgb="FF000000"/>
        <rFont val="Cambria"/>
      </rPr>
      <t xml:space="preserve">Nota 2: </t>
    </r>
    <r>
      <rPr>
        <i/>
        <sz val="10"/>
        <color rgb="FF000000"/>
        <rFont val="Cambria"/>
      </rPr>
      <t>O RAT, a depender do grau de risco do serviço, irá variar entre 1%, para risco leve, de 2%, para risco médio, e de 3% de risco grave.</t>
    </r>
  </si>
  <si>
    <r>
      <rPr>
        <b/>
        <i/>
        <sz val="10"/>
        <color rgb="FFFF0000"/>
        <rFont val="Cambria"/>
      </rPr>
      <t>Nota 3:</t>
    </r>
    <r>
      <rPr>
        <i/>
        <sz val="10"/>
        <color rgb="FFFF0000"/>
        <rFont val="Cambria"/>
      </rPr>
      <t xml:space="preserve"> Esses percentuais incidem sobre o Módulo 1; 13º Salário, Férias e Adicional de Férias do Submódulo 2.1 </t>
    </r>
  </si>
  <si>
    <t>Submódulo 2.3 - Benefícios Mensais e Diários</t>
  </si>
  <si>
    <t>Valor Unitário (R$)</t>
  </si>
  <si>
    <t>Valor Mensal (R$)</t>
  </si>
  <si>
    <t>Transporte (Vlr. Unit. x 2 x 22 dias) - 6% s/ salário</t>
  </si>
  <si>
    <t>Auxílio alimentação/refeição</t>
  </si>
  <si>
    <t>Assistência médica, odontológica e familiar</t>
  </si>
  <si>
    <t xml:space="preserve">Benefício de Assistência ao Trabalhador </t>
  </si>
  <si>
    <t xml:space="preserve">Seguros de vida, invalidez e funeral </t>
  </si>
  <si>
    <t>Outros (Especificar)</t>
  </si>
  <si>
    <t>Quadro-Resumo do Módulo 2 - Encargos, Benefícios Anuais, Mensais e Diários</t>
  </si>
  <si>
    <t>Encargos, Benefícios Anuais, Mensais e Diários</t>
  </si>
  <si>
    <t>2.1</t>
  </si>
  <si>
    <t>13º Salário e Adicional de Férias</t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</si>
  <si>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</si>
  <si>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</si>
  <si>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</si>
  <si>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</si>
  <si>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</si>
  <si>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</si>
  <si>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o aviso prévio indenizado</t>
  </si>
  <si>
    <t>Multa do FGTS e contribuição social sobre aviso prévio indenizado</t>
  </si>
  <si>
    <t>Aviso prévio trabalhado</t>
  </si>
  <si>
    <t>Incidência dos encargos do submódulo 2.2 sobre Aviso Prévio Trabalhado</t>
  </si>
  <si>
    <t>Multa do FGTS do aviso prévio trabalhado</t>
  </si>
  <si>
    <t>Módulo 4 -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</si>
  <si>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</si>
  <si>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</si>
  <si>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</si>
  <si>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</si>
  <si>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</si>
  <si>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</si>
  <si>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</si>
  <si>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r>
      <rPr>
        <b/>
        <sz val="10"/>
        <color rgb="FF000000"/>
        <rFont val="Calibri"/>
      </rPr>
      <t>Nota 1:</t>
    </r>
    <r>
      <rPr>
        <sz val="10"/>
        <color rgb="FF000000"/>
        <rFont val="Calibri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</si>
  <si>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4.2 - Substituto na 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</si>
  <si>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</si>
  <si>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</si>
  <si>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</si>
  <si>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4.1</t>
  </si>
  <si>
    <t>Substituto nas Ausências Legais</t>
  </si>
  <si>
    <t>4.2</t>
  </si>
  <si>
    <t>Substituto na Intrajornada</t>
  </si>
  <si>
    <t>Módulo 5 - Insumos Diversos</t>
  </si>
  <si>
    <t>Insumos Diversos</t>
  </si>
  <si>
    <t>EPI's e Uniformes</t>
  </si>
  <si>
    <t>Materiais e Produtos de limpeza</t>
  </si>
  <si>
    <t>Utensílios e acessórios</t>
  </si>
  <si>
    <t>Máquinas e equipamentos</t>
  </si>
  <si>
    <t>Módulo 6 – Custos Indiretos, Tributos e Lucro</t>
  </si>
  <si>
    <t>Custos Indiretos, Tributos e Lucro</t>
  </si>
  <si>
    <t>Custos Indiretos</t>
  </si>
  <si>
    <t>Lucro</t>
  </si>
  <si>
    <t xml:space="preserve">C1. Tributos Federais </t>
  </si>
  <si>
    <t>PIS</t>
  </si>
  <si>
    <t>COFINS</t>
  </si>
  <si>
    <t>C2. Tributos Estaduais</t>
  </si>
  <si>
    <t xml:space="preserve">C3. Tributos Municipais </t>
  </si>
  <si>
    <t>ISS</t>
  </si>
  <si>
    <t>Total dos Tributos</t>
  </si>
  <si>
    <t>Anexo I – B: Quadro-resumo do Custo por Empregado</t>
  </si>
  <si>
    <t>Mão de Obra vinculada à execução contratual (valor por empregado)</t>
  </si>
  <si>
    <t>Módulo 5 – Insumos Diversos</t>
  </si>
  <si>
    <t>Subtotal (A + B + C + D + E)</t>
  </si>
  <si>
    <t>Módulo 5 – Custos Indiretos, Tributos e Lucro</t>
  </si>
  <si>
    <t>Valor Mensal por Empregado:</t>
  </si>
  <si>
    <t>Valor Mensal do Contrato 4 colaborador</t>
  </si>
  <si>
    <t>Valor Total do Contrato (12 meses):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</si>
</sst>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/mm"/>
    <numFmt numFmtId="166" formatCode="_-&quot;R$ &quot;* #,##0.00_-;&quot;-R$ &quot;* #,##0.00_-;_-&quot;R$ &quot;* \-??_-;_-@"/>
  </numFmts>
  <fonts count="12">
    <font>
      <sz val="11"/>
      <name val="Calibri"/>
      <scheme val="minor"/>
    </font>
    <font>
      <sz val="10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0"/>
      <name val="Calibri"/>
    </font>
    <font>
      <sz val="10"/>
      <name val="Calibri"/>
    </font>
    <font>
      <b/>
      <i/>
      <sz val="10"/>
      <color rgb="FF000000"/>
      <name val="Cambria"/>
    </font>
    <font>
      <b/>
      <i/>
      <sz val="10"/>
      <color rgb="FFFF0000"/>
      <name val="Cambria"/>
    </font>
    <font>
      <b/>
      <sz val="10"/>
      <color rgb="FF000000"/>
      <name val="Calibri"/>
    </font>
    <font>
      <sz val="10"/>
      <color rgb="FFFFFFFF"/>
      <name val="Calibri"/>
    </font>
    <font>
      <i/>
      <sz val="10"/>
      <color rgb="FF000000"/>
      <name val="Cambria"/>
    </font>
    <font>
      <i/>
      <sz val="10"/>
      <color rgb="FFFF0000"/>
      <name val="Cambria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/>
      <bottom style="thin">
        <color rgb="FF333300"/>
      </bottom>
      <diagonal/>
    </border>
    <border>
      <left style="medium">
        <color rgb="FF0000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 style="thin">
        <color rgb="FF333300"/>
      </top>
      <bottom style="thin">
        <color rgb="FF333300"/>
      </bottom>
      <diagonal/>
    </border>
    <border>
      <left style="medium">
        <color rgb="FF000000"/>
      </left>
      <right style="thin">
        <color rgb="FF333300"/>
      </right>
      <top style="thin">
        <color rgb="FF333300"/>
      </top>
      <bottom style="medium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medium">
        <color rgb="FF000000"/>
      </bottom>
      <diagonal/>
    </border>
    <border>
      <left style="thin">
        <color rgb="FF333300"/>
      </left>
      <right style="medium">
        <color rgb="FF000000"/>
      </right>
      <top style="thin">
        <color rgb="FF3333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00"/>
      </right>
      <top/>
      <bottom style="medium">
        <color rgb="FF000000"/>
      </bottom>
      <diagonal/>
    </border>
    <border>
      <left style="thin">
        <color rgb="FF333300"/>
      </left>
      <right/>
      <top/>
      <bottom style="medium">
        <color rgb="FF000000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medium">
        <color rgb="FF000000"/>
      </right>
      <top/>
      <bottom style="thin">
        <color rgb="FF333300"/>
      </bottom>
      <diagonal/>
    </border>
    <border>
      <left style="medium">
        <color rgb="FF0000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/>
      <diagonal/>
    </border>
    <border>
      <left style="thin">
        <color rgb="FF333300"/>
      </left>
      <right style="medium">
        <color rgb="FF000000"/>
      </right>
      <top style="thin">
        <color rgb="FF333300"/>
      </top>
      <bottom style="thin">
        <color rgb="FF000000"/>
      </bottom>
      <diagonal/>
    </border>
    <border>
      <left style="thin">
        <color rgb="FF333300"/>
      </left>
      <right style="medium">
        <color rgb="FF0000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medium">
        <color rgb="FF000000"/>
      </left>
      <right style="thin">
        <color rgb="FF333300"/>
      </right>
      <top/>
      <bottom/>
      <diagonal/>
    </border>
    <border>
      <left style="thin">
        <color rgb="FF3333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4" fontId="4" fillId="0" borderId="33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4" fontId="4" fillId="0" borderId="28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0" fontId="5" fillId="4" borderId="36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0" fontId="5" fillId="4" borderId="23" xfId="0" applyNumberFormat="1" applyFont="1" applyFill="1" applyBorder="1" applyAlignment="1">
      <alignment horizontal="center" vertical="center"/>
    </xf>
    <xf numFmtId="10" fontId="5" fillId="4" borderId="39" xfId="0" applyNumberFormat="1" applyFont="1" applyFill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2" fontId="5" fillId="0" borderId="32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2" fontId="5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5" fillId="0" borderId="42" xfId="0" applyNumberFormat="1" applyFont="1" applyBorder="1" applyAlignment="1">
      <alignment horizontal="center" vertical="center"/>
    </xf>
    <xf numFmtId="0" fontId="9" fillId="0" borderId="0" xfId="0" applyFont="1"/>
    <xf numFmtId="2" fontId="5" fillId="0" borderId="28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10" fontId="5" fillId="0" borderId="43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5" fillId="0" borderId="36" xfId="0" applyNumberFormat="1" applyFont="1" applyBorder="1" applyAlignment="1">
      <alignment horizontal="center" vertical="center"/>
    </xf>
    <xf numFmtId="4" fontId="5" fillId="4" borderId="37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4" fontId="5" fillId="0" borderId="42" xfId="0" applyNumberFormat="1" applyFont="1" applyBorder="1" applyAlignment="1">
      <alignment horizontal="center" vertical="center"/>
    </xf>
    <xf numFmtId="0" fontId="4" fillId="3" borderId="46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10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5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7" fillId="0" borderId="0" xfId="0" applyFont="1" applyAlignment="1">
      <alignment vertical="center" wrapText="1"/>
    </xf>
    <xf numFmtId="0" fontId="4" fillId="3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17</xdr:row>
      <xdr:rowOff>142875</xdr:rowOff>
    </xdr:from>
    <xdr:ext cx="180975" cy="342900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20220" y="3476670"/>
          <a:ext cx="59055" cy="3278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ente\Desktop\Planilha%20de%20Custo%20e%20Formac&#807;a&#771;o%20de%20Prec&#807;os%20Secure-on%20FINAL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resumo "/>
      <sheetName val="Servente"/>
      <sheetName val="Jardineiro"/>
      <sheetName val="Encarregado Servente"/>
      <sheetName val="Memória de cálculo"/>
      <sheetName val="Produtividade"/>
      <sheetName val="Tabela de EPI'S e Unif"/>
      <sheetName val="Tabela Materiais e Produtos de "/>
      <sheetName val="Tabela de Utensílios e Acessóri"/>
      <sheetName val="Tabela de Máquinas e Equipa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2"/>
  <sheetViews>
    <sheetView tabSelected="1" topLeftCell="A37" workbookViewId="0">
      <selection activeCell="I21" sqref="I21"/>
    </sheetView>
  </sheetViews>
  <sheetFormatPr defaultColWidth="14.42578125" defaultRowHeight="15" customHeight="1"/>
  <cols>
    <col min="1" max="1" width="30.7109375" customWidth="1"/>
    <col min="2" max="2" width="52.7109375" customWidth="1"/>
    <col min="3" max="3" width="27.7109375" customWidth="1"/>
    <col min="4" max="4" width="29.140625" customWidth="1"/>
    <col min="5" max="11" width="8.7109375" customWidth="1"/>
  </cols>
  <sheetData>
    <row r="1" spans="1:4">
      <c r="A1" s="1"/>
      <c r="B1" s="1"/>
      <c r="C1" s="1"/>
      <c r="D1" s="1"/>
    </row>
    <row r="2" spans="1:4">
      <c r="A2" s="88" t="s">
        <v>0</v>
      </c>
      <c r="B2" s="89"/>
      <c r="C2" s="90"/>
      <c r="D2" s="1"/>
    </row>
    <row r="3" spans="1:4">
      <c r="A3" s="91"/>
      <c r="B3" s="92"/>
      <c r="C3" s="93"/>
      <c r="D3" s="1"/>
    </row>
    <row r="4" spans="1:4">
      <c r="A4" s="85" t="s">
        <v>1</v>
      </c>
      <c r="B4" s="86"/>
      <c r="C4" s="87"/>
      <c r="D4" s="1"/>
    </row>
    <row r="5" spans="1:4">
      <c r="A5" s="94" t="s">
        <v>2</v>
      </c>
      <c r="B5" s="95"/>
      <c r="C5" s="96"/>
      <c r="D5" s="1"/>
    </row>
    <row r="6" spans="1:4">
      <c r="A6" s="97" t="s">
        <v>3</v>
      </c>
      <c r="B6" s="98"/>
      <c r="C6" s="99"/>
      <c r="D6" s="1"/>
    </row>
    <row r="7" spans="1:4">
      <c r="A7" s="2"/>
      <c r="B7" s="3"/>
      <c r="C7" s="4"/>
      <c r="D7" s="1"/>
    </row>
    <row r="8" spans="1:4">
      <c r="A8" s="5"/>
      <c r="B8" s="5"/>
      <c r="C8" s="5"/>
      <c r="D8" s="5"/>
    </row>
    <row r="9" spans="1:4">
      <c r="A9" s="5"/>
      <c r="B9" s="6"/>
      <c r="C9" s="5"/>
      <c r="D9" s="5"/>
    </row>
    <row r="10" spans="1:4">
      <c r="A10" s="85" t="s">
        <v>4</v>
      </c>
      <c r="B10" s="86"/>
      <c r="C10" s="87"/>
      <c r="D10" s="5"/>
    </row>
    <row r="11" spans="1:4">
      <c r="A11" s="7" t="s">
        <v>5</v>
      </c>
      <c r="B11" s="8" t="s">
        <v>6</v>
      </c>
      <c r="C11" s="9"/>
      <c r="D11" s="5"/>
    </row>
    <row r="12" spans="1:4">
      <c r="A12" s="10" t="s">
        <v>7</v>
      </c>
      <c r="B12" s="11" t="s">
        <v>8</v>
      </c>
      <c r="C12" s="12" t="s">
        <v>9</v>
      </c>
      <c r="D12" s="5"/>
    </row>
    <row r="13" spans="1:4">
      <c r="A13" s="10" t="s">
        <v>10</v>
      </c>
      <c r="B13" s="11" t="s">
        <v>11</v>
      </c>
      <c r="C13" s="13" t="s">
        <v>12</v>
      </c>
      <c r="D13" s="5"/>
    </row>
    <row r="14" spans="1:4">
      <c r="A14" s="14" t="s">
        <v>13</v>
      </c>
      <c r="B14" s="15" t="s">
        <v>14</v>
      </c>
      <c r="C14" s="16" t="s">
        <v>15</v>
      </c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17" t="s">
        <v>16</v>
      </c>
      <c r="B17" s="17" t="s">
        <v>17</v>
      </c>
      <c r="C17" s="18" t="s">
        <v>18</v>
      </c>
      <c r="D17" s="5"/>
    </row>
    <row r="18" spans="1:4">
      <c r="A18" s="19" t="s">
        <v>19</v>
      </c>
      <c r="B18" s="20" t="s">
        <v>20</v>
      </c>
      <c r="C18" s="21">
        <v>4</v>
      </c>
      <c r="D18" s="5"/>
    </row>
    <row r="19" spans="1:4">
      <c r="A19" s="5"/>
      <c r="B19" s="5"/>
      <c r="C19" s="5"/>
      <c r="D19" s="1"/>
    </row>
    <row r="20" spans="1:4">
      <c r="A20" s="5"/>
      <c r="B20" s="22"/>
      <c r="C20" s="5"/>
      <c r="D20" s="1"/>
    </row>
    <row r="21" spans="1:4" ht="15.75" customHeight="1">
      <c r="A21" s="85" t="s">
        <v>21</v>
      </c>
      <c r="B21" s="86"/>
      <c r="C21" s="87"/>
      <c r="D21" s="5"/>
    </row>
    <row r="22" spans="1:4" ht="15.75" customHeight="1">
      <c r="A22" s="7">
        <v>1</v>
      </c>
      <c r="B22" s="23" t="s">
        <v>22</v>
      </c>
      <c r="C22" s="24" t="s">
        <v>23</v>
      </c>
      <c r="D22" s="5"/>
    </row>
    <row r="23" spans="1:4" ht="15.75" customHeight="1">
      <c r="A23" s="10">
        <v>2</v>
      </c>
      <c r="B23" s="25" t="s">
        <v>24</v>
      </c>
      <c r="C23" s="26">
        <v>1540.51</v>
      </c>
      <c r="D23" s="5"/>
    </row>
    <row r="24" spans="1:4" ht="15.75" customHeight="1">
      <c r="A24" s="10">
        <v>3</v>
      </c>
      <c r="B24" s="11" t="s">
        <v>25</v>
      </c>
      <c r="C24" s="27">
        <v>1400.46</v>
      </c>
      <c r="D24" s="5"/>
    </row>
    <row r="25" spans="1:4" ht="15.75" customHeight="1">
      <c r="A25" s="10">
        <v>3</v>
      </c>
      <c r="B25" s="11" t="s">
        <v>26</v>
      </c>
      <c r="C25" s="13" t="s">
        <v>27</v>
      </c>
      <c r="D25" s="5"/>
    </row>
    <row r="26" spans="1:4" ht="15.75" customHeight="1">
      <c r="A26" s="14">
        <v>4</v>
      </c>
      <c r="B26" s="15" t="s">
        <v>28</v>
      </c>
      <c r="C26" s="28">
        <v>45292</v>
      </c>
      <c r="D26" s="5"/>
    </row>
    <row r="27" spans="1:4" ht="15.75" customHeight="1">
      <c r="A27" s="5"/>
      <c r="B27" s="5"/>
      <c r="C27" s="5"/>
      <c r="D27" s="5"/>
    </row>
    <row r="28" spans="1:4" ht="15.75" customHeight="1">
      <c r="A28" s="1"/>
      <c r="B28" s="29" t="s">
        <v>29</v>
      </c>
      <c r="C28" s="5"/>
      <c r="D28" s="5"/>
    </row>
    <row r="29" spans="1:4" ht="15.75" customHeight="1">
      <c r="A29" s="22"/>
      <c r="B29" s="5"/>
      <c r="C29" s="5"/>
      <c r="D29" s="5"/>
    </row>
    <row r="30" spans="1:4" ht="15.75" customHeight="1">
      <c r="A30" s="100" t="s">
        <v>30</v>
      </c>
      <c r="B30" s="87"/>
      <c r="C30" s="30" t="s">
        <v>31</v>
      </c>
      <c r="D30" s="31" t="s">
        <v>32</v>
      </c>
    </row>
    <row r="31" spans="1:4" ht="15.75" customHeight="1">
      <c r="A31" s="7" t="s">
        <v>5</v>
      </c>
      <c r="B31" s="8" t="s">
        <v>33</v>
      </c>
      <c r="C31" s="32">
        <v>1</v>
      </c>
      <c r="D31" s="27">
        <f>C24</f>
        <v>1400.46</v>
      </c>
    </row>
    <row r="32" spans="1:4" ht="15.75" customHeight="1">
      <c r="A32" s="10" t="s">
        <v>7</v>
      </c>
      <c r="B32" s="11" t="s">
        <v>34</v>
      </c>
      <c r="C32" s="33"/>
      <c r="D32" s="34">
        <v>0</v>
      </c>
    </row>
    <row r="33" spans="1:4" ht="15.75" customHeight="1">
      <c r="A33" s="10" t="s">
        <v>10</v>
      </c>
      <c r="B33" s="11" t="s">
        <v>35</v>
      </c>
      <c r="C33" s="33">
        <v>0.4</v>
      </c>
      <c r="D33" s="34">
        <f>D31*C33</f>
        <v>560.18400000000008</v>
      </c>
    </row>
    <row r="34" spans="1:4" ht="15.75" customHeight="1">
      <c r="A34" s="10" t="s">
        <v>13</v>
      </c>
      <c r="B34" s="11" t="s">
        <v>36</v>
      </c>
      <c r="C34" s="33"/>
      <c r="D34" s="34">
        <f>((((D31+D32+D33)/200)*C34)*(10*1.1429))</f>
        <v>0</v>
      </c>
    </row>
    <row r="35" spans="1:4" ht="15.75" customHeight="1">
      <c r="A35" s="10" t="s">
        <v>37</v>
      </c>
      <c r="B35" s="11" t="s">
        <v>38</v>
      </c>
      <c r="C35" s="33"/>
      <c r="D35" s="34">
        <v>0</v>
      </c>
    </row>
    <row r="36" spans="1:4" ht="15.75" customHeight="1">
      <c r="A36" s="10" t="s">
        <v>39</v>
      </c>
      <c r="B36" s="35" t="s">
        <v>40</v>
      </c>
      <c r="C36" s="33"/>
      <c r="D36" s="34">
        <v>0</v>
      </c>
    </row>
    <row r="37" spans="1:4" ht="15.75" customHeight="1">
      <c r="A37" s="101" t="s">
        <v>41</v>
      </c>
      <c r="B37" s="87"/>
      <c r="C37" s="36"/>
      <c r="D37" s="37">
        <f>SUM(D31:D36)</f>
        <v>1960.6440000000002</v>
      </c>
    </row>
    <row r="38" spans="1:4" ht="15.75" customHeight="1">
      <c r="A38" s="5"/>
      <c r="B38" s="5"/>
      <c r="C38" s="5"/>
      <c r="D38" s="5"/>
    </row>
    <row r="39" spans="1:4" ht="15.75" customHeight="1">
      <c r="A39" s="1"/>
      <c r="B39" s="29" t="s">
        <v>42</v>
      </c>
      <c r="C39" s="5"/>
      <c r="D39" s="5"/>
    </row>
    <row r="40" spans="1:4" ht="15.75" customHeight="1">
      <c r="A40" s="22"/>
      <c r="B40" s="5"/>
      <c r="C40" s="5"/>
      <c r="D40" s="5"/>
    </row>
    <row r="41" spans="1:4" ht="15.75" customHeight="1">
      <c r="A41" s="101" t="s">
        <v>43</v>
      </c>
      <c r="B41" s="87"/>
      <c r="C41" s="31" t="s">
        <v>31</v>
      </c>
      <c r="D41" s="38" t="s">
        <v>32</v>
      </c>
    </row>
    <row r="42" spans="1:4" ht="15.75" customHeight="1">
      <c r="A42" s="7" t="s">
        <v>5</v>
      </c>
      <c r="B42" s="8" t="s">
        <v>44</v>
      </c>
      <c r="C42" s="39">
        <v>8.3299999999999999E-2</v>
      </c>
      <c r="D42" s="40">
        <f t="shared" ref="D42:D43" si="0">C42*$D$37</f>
        <v>163.32164520000001</v>
      </c>
    </row>
    <row r="43" spans="1:4" ht="15.75" customHeight="1">
      <c r="A43" s="41" t="s">
        <v>7</v>
      </c>
      <c r="B43" s="35" t="s">
        <v>45</v>
      </c>
      <c r="C43" s="42">
        <v>0.1111</v>
      </c>
      <c r="D43" s="43">
        <f t="shared" si="0"/>
        <v>217.82754840000004</v>
      </c>
    </row>
    <row r="44" spans="1:4" ht="15.75" customHeight="1">
      <c r="A44" s="101" t="s">
        <v>46</v>
      </c>
      <c r="B44" s="87"/>
      <c r="C44" s="44">
        <f>C42+C43</f>
        <v>0.19440000000000002</v>
      </c>
      <c r="D44" s="45">
        <f>ROUND(SUM(D42:D43),2)</f>
        <v>381.15</v>
      </c>
    </row>
    <row r="45" spans="1:4" ht="15.75" customHeight="1">
      <c r="A45" s="22"/>
      <c r="B45" s="5"/>
      <c r="C45" s="5"/>
      <c r="D45" s="5"/>
    </row>
    <row r="46" spans="1:4" ht="15.75" customHeight="1">
      <c r="A46" s="22"/>
      <c r="B46" s="5"/>
      <c r="C46" s="5"/>
      <c r="D46" s="5"/>
    </row>
    <row r="47" spans="1:4" ht="15.75" customHeight="1">
      <c r="A47" s="101" t="s">
        <v>47</v>
      </c>
      <c r="B47" s="87"/>
      <c r="C47" s="30" t="s">
        <v>31</v>
      </c>
      <c r="D47" s="31" t="s">
        <v>32</v>
      </c>
    </row>
    <row r="48" spans="1:4" ht="15.75" customHeight="1">
      <c r="A48" s="7" t="s">
        <v>5</v>
      </c>
      <c r="B48" s="8" t="s">
        <v>48</v>
      </c>
      <c r="C48" s="39">
        <v>0.2</v>
      </c>
      <c r="D48" s="40">
        <f t="shared" ref="D48:D55" si="1">SUM($D$37,$D$44,$D$93)*C48</f>
        <v>474.71128656000013</v>
      </c>
    </row>
    <row r="49" spans="1:4" ht="15.75" customHeight="1">
      <c r="A49" s="10" t="s">
        <v>7</v>
      </c>
      <c r="B49" s="11" t="s">
        <v>49</v>
      </c>
      <c r="C49" s="46">
        <v>1.4999999999999999E-2</v>
      </c>
      <c r="D49" s="40">
        <f t="shared" si="1"/>
        <v>35.603346492000007</v>
      </c>
    </row>
    <row r="50" spans="1:4" ht="15.75" customHeight="1">
      <c r="A50" s="10" t="s">
        <v>10</v>
      </c>
      <c r="B50" s="11" t="s">
        <v>50</v>
      </c>
      <c r="C50" s="46">
        <v>0.01</v>
      </c>
      <c r="D50" s="40">
        <f t="shared" si="1"/>
        <v>23.735564328000006</v>
      </c>
    </row>
    <row r="51" spans="1:4" ht="15.75" customHeight="1">
      <c r="A51" s="10" t="s">
        <v>13</v>
      </c>
      <c r="B51" s="11" t="s">
        <v>51</v>
      </c>
      <c r="C51" s="46">
        <v>2E-3</v>
      </c>
      <c r="D51" s="40">
        <f t="shared" si="1"/>
        <v>4.747112865600001</v>
      </c>
    </row>
    <row r="52" spans="1:4" ht="15.75" customHeight="1">
      <c r="A52" s="10" t="s">
        <v>37</v>
      </c>
      <c r="B52" s="11" t="s">
        <v>52</v>
      </c>
      <c r="C52" s="46">
        <v>2.5000000000000001E-2</v>
      </c>
      <c r="D52" s="40">
        <f t="shared" si="1"/>
        <v>59.338910820000017</v>
      </c>
    </row>
    <row r="53" spans="1:4" ht="15.75" customHeight="1">
      <c r="A53" s="10" t="s">
        <v>39</v>
      </c>
      <c r="B53" s="11" t="s">
        <v>53</v>
      </c>
      <c r="C53" s="46">
        <v>0.08</v>
      </c>
      <c r="D53" s="40">
        <f t="shared" si="1"/>
        <v>189.88451462400005</v>
      </c>
    </row>
    <row r="54" spans="1:4" ht="15.75" customHeight="1">
      <c r="A54" s="10" t="s">
        <v>54</v>
      </c>
      <c r="B54" s="11" t="s">
        <v>55</v>
      </c>
      <c r="C54" s="33">
        <v>0.03</v>
      </c>
      <c r="D54" s="40">
        <f t="shared" si="1"/>
        <v>71.206692984000014</v>
      </c>
    </row>
    <row r="55" spans="1:4" ht="15.75" customHeight="1">
      <c r="A55" s="41" t="s">
        <v>56</v>
      </c>
      <c r="B55" s="35" t="s">
        <v>57</v>
      </c>
      <c r="C55" s="47">
        <v>6.0000000000000001E-3</v>
      </c>
      <c r="D55" s="40">
        <f t="shared" si="1"/>
        <v>14.241338596800004</v>
      </c>
    </row>
    <row r="56" spans="1:4" ht="15.75" customHeight="1">
      <c r="A56" s="101" t="s">
        <v>46</v>
      </c>
      <c r="B56" s="87"/>
      <c r="C56" s="48">
        <f>SUM(C48:C55)</f>
        <v>0.3680000000000001</v>
      </c>
      <c r="D56" s="49">
        <f>ROUND(SUM(D48:D55),2)</f>
        <v>873.47</v>
      </c>
    </row>
    <row r="57" spans="1:4" ht="15.75" customHeight="1">
      <c r="A57" s="102" t="s">
        <v>58</v>
      </c>
      <c r="B57" s="89"/>
      <c r="C57" s="89"/>
      <c r="D57" s="89"/>
    </row>
    <row r="58" spans="1:4" ht="15.75" customHeight="1">
      <c r="A58" s="103" t="s">
        <v>59</v>
      </c>
      <c r="B58" s="104"/>
      <c r="C58" s="104"/>
      <c r="D58" s="104"/>
    </row>
    <row r="59" spans="1:4" ht="15.75" customHeight="1">
      <c r="A59" s="105" t="s">
        <v>60</v>
      </c>
      <c r="B59" s="104"/>
      <c r="C59" s="104"/>
      <c r="D59" s="104"/>
    </row>
    <row r="60" spans="1:4" ht="15.75" customHeight="1">
      <c r="A60" s="22"/>
      <c r="B60" s="5"/>
      <c r="C60" s="5"/>
      <c r="D60" s="5"/>
    </row>
    <row r="61" spans="1:4" ht="15.75" customHeight="1">
      <c r="A61" s="101" t="s">
        <v>61</v>
      </c>
      <c r="B61" s="87"/>
      <c r="C61" s="38" t="s">
        <v>62</v>
      </c>
      <c r="D61" s="31" t="s">
        <v>63</v>
      </c>
    </row>
    <row r="62" spans="1:4" ht="16.5" customHeight="1">
      <c r="A62" s="7" t="s">
        <v>5</v>
      </c>
      <c r="B62" s="50" t="s">
        <v>64</v>
      </c>
      <c r="C62" s="51"/>
      <c r="D62" s="43">
        <f>IF((22*2*C62-ROUND(D31*0.06,2))&lt;=0,0,(22*2*C62-ROUND(D31*0.06,2)))</f>
        <v>0</v>
      </c>
    </row>
    <row r="63" spans="1:4" ht="15.75" customHeight="1">
      <c r="A63" s="10" t="s">
        <v>7</v>
      </c>
      <c r="B63" s="11" t="s">
        <v>65</v>
      </c>
      <c r="C63" s="51">
        <v>23.68</v>
      </c>
      <c r="D63" s="52">
        <f>C63*22*99%</f>
        <v>515.75040000000001</v>
      </c>
    </row>
    <row r="64" spans="1:4" ht="15.75" customHeight="1">
      <c r="A64" s="10" t="s">
        <v>10</v>
      </c>
      <c r="B64" s="11" t="s">
        <v>66</v>
      </c>
      <c r="C64" s="51">
        <v>0</v>
      </c>
      <c r="D64" s="52">
        <v>0</v>
      </c>
    </row>
    <row r="65" spans="1:4" ht="15.75" customHeight="1">
      <c r="A65" s="10" t="s">
        <v>13</v>
      </c>
      <c r="B65" s="11" t="s">
        <v>67</v>
      </c>
      <c r="C65" s="51">
        <v>19.420000000000002</v>
      </c>
      <c r="D65" s="52">
        <f>C65</f>
        <v>19.420000000000002</v>
      </c>
    </row>
    <row r="66" spans="1:4" ht="15.75" customHeight="1">
      <c r="A66" s="10" t="s">
        <v>37</v>
      </c>
      <c r="B66" s="11" t="s">
        <v>68</v>
      </c>
      <c r="C66" s="51">
        <v>0</v>
      </c>
      <c r="D66" s="52">
        <v>0</v>
      </c>
    </row>
    <row r="67" spans="1:4" ht="15.75" customHeight="1">
      <c r="A67" s="41" t="s">
        <v>56</v>
      </c>
      <c r="B67" s="53" t="s">
        <v>69</v>
      </c>
      <c r="C67" s="51">
        <v>0</v>
      </c>
      <c r="D67" s="54">
        <v>0</v>
      </c>
    </row>
    <row r="68" spans="1:4" ht="15.75" customHeight="1">
      <c r="A68" s="106" t="s">
        <v>46</v>
      </c>
      <c r="B68" s="86"/>
      <c r="C68" s="87"/>
      <c r="D68" s="45">
        <f>SUM(D62:D67)</f>
        <v>535.17039999999997</v>
      </c>
    </row>
    <row r="69" spans="1:4" ht="15.75" customHeight="1">
      <c r="A69" s="55"/>
      <c r="B69" s="55"/>
      <c r="C69" s="55"/>
      <c r="D69" s="56"/>
    </row>
    <row r="70" spans="1:4" ht="15.75" customHeight="1">
      <c r="A70" s="22"/>
      <c r="B70" s="5"/>
      <c r="C70" s="5"/>
      <c r="D70" s="5"/>
    </row>
    <row r="71" spans="1:4" ht="15.75" customHeight="1">
      <c r="A71" s="5"/>
      <c r="B71" s="57" t="s">
        <v>70</v>
      </c>
      <c r="C71" s="5"/>
      <c r="D71" s="5"/>
    </row>
    <row r="72" spans="1:4" ht="15.75" customHeight="1">
      <c r="A72" s="5"/>
      <c r="B72" s="5"/>
      <c r="C72" s="5"/>
      <c r="D72" s="5"/>
    </row>
    <row r="73" spans="1:4" ht="15.75" customHeight="1">
      <c r="A73" s="101" t="s">
        <v>71</v>
      </c>
      <c r="B73" s="87"/>
      <c r="C73" s="31" t="s">
        <v>32</v>
      </c>
      <c r="D73" s="5"/>
    </row>
    <row r="74" spans="1:4" ht="15.75" customHeight="1">
      <c r="A74" s="7" t="s">
        <v>72</v>
      </c>
      <c r="B74" s="8" t="s">
        <v>73</v>
      </c>
      <c r="C74" s="43">
        <f>D44</f>
        <v>381.15</v>
      </c>
      <c r="D74" s="5"/>
    </row>
    <row r="75" spans="1:4" ht="15.75" customHeight="1">
      <c r="A75" s="10" t="s">
        <v>74</v>
      </c>
      <c r="B75" s="11" t="s">
        <v>75</v>
      </c>
      <c r="C75" s="52">
        <f>D56</f>
        <v>873.47</v>
      </c>
      <c r="D75" s="5"/>
    </row>
    <row r="76" spans="1:4" ht="15.75" customHeight="1">
      <c r="A76" s="41" t="s">
        <v>76</v>
      </c>
      <c r="B76" s="35" t="s">
        <v>77</v>
      </c>
      <c r="C76" s="58">
        <f>D68</f>
        <v>535.17039999999997</v>
      </c>
      <c r="D76" s="5"/>
    </row>
    <row r="77" spans="1:4" ht="15.75" customHeight="1">
      <c r="A77" s="101" t="s">
        <v>46</v>
      </c>
      <c r="B77" s="87"/>
      <c r="C77" s="49">
        <f>ROUND(SUM(C74:C76),2)</f>
        <v>1789.79</v>
      </c>
      <c r="D77" s="1"/>
    </row>
    <row r="78" spans="1:4" ht="15.75" customHeight="1">
      <c r="A78" s="1"/>
      <c r="B78" s="1"/>
      <c r="C78" s="1"/>
      <c r="D78" s="1"/>
    </row>
    <row r="79" spans="1:4" ht="15.75" customHeight="1">
      <c r="A79" s="1"/>
      <c r="B79" s="29" t="s">
        <v>78</v>
      </c>
      <c r="C79" s="1"/>
      <c r="D79" s="1"/>
    </row>
    <row r="80" spans="1:4" ht="15.75" customHeight="1">
      <c r="A80" s="1"/>
      <c r="B80" s="1"/>
      <c r="C80" s="1"/>
      <c r="D80" s="59">
        <f>C88*D37</f>
        <v>0</v>
      </c>
    </row>
    <row r="81" spans="1:4" ht="15.75" customHeight="1">
      <c r="A81" s="100" t="s">
        <v>78</v>
      </c>
      <c r="B81" s="87"/>
      <c r="C81" s="31" t="s">
        <v>31</v>
      </c>
      <c r="D81" s="38" t="s">
        <v>32</v>
      </c>
    </row>
    <row r="82" spans="1:4" ht="15.75" customHeight="1">
      <c r="A82" s="7" t="s">
        <v>5</v>
      </c>
      <c r="B82" s="8" t="s">
        <v>79</v>
      </c>
      <c r="C82" s="32">
        <v>4.1999999999999997E-3</v>
      </c>
      <c r="D82" s="40">
        <f t="shared" ref="D82:D87" si="2">C82*($D$37+$D$44)</f>
        <v>9.8355348000000014</v>
      </c>
    </row>
    <row r="83" spans="1:4" ht="15.75" customHeight="1">
      <c r="A83" s="10" t="s">
        <v>7</v>
      </c>
      <c r="B83" s="11" t="s">
        <v>80</v>
      </c>
      <c r="C83" s="33">
        <f>($C$53*C82)</f>
        <v>3.3599999999999998E-4</v>
      </c>
      <c r="D83" s="40">
        <f t="shared" si="2"/>
        <v>0.78684278400000007</v>
      </c>
    </row>
    <row r="84" spans="1:4" ht="15.75" customHeight="1">
      <c r="A84" s="10" t="s">
        <v>10</v>
      </c>
      <c r="B84" s="11" t="s">
        <v>81</v>
      </c>
      <c r="C84" s="33">
        <f>C82*8%*40%</f>
        <v>1.3439999999999999E-4</v>
      </c>
      <c r="D84" s="40">
        <f t="shared" si="2"/>
        <v>0.31473711360000001</v>
      </c>
    </row>
    <row r="85" spans="1:4" ht="15.75" customHeight="1">
      <c r="A85" s="10" t="s">
        <v>13</v>
      </c>
      <c r="B85" s="11" t="s">
        <v>82</v>
      </c>
      <c r="C85" s="33">
        <v>1.9800000000000002E-2</v>
      </c>
      <c r="D85" s="40">
        <f t="shared" si="2"/>
        <v>46.367521200000013</v>
      </c>
    </row>
    <row r="86" spans="1:4" ht="15.75" customHeight="1">
      <c r="A86" s="10" t="s">
        <v>37</v>
      </c>
      <c r="B86" s="11" t="s">
        <v>83</v>
      </c>
      <c r="C86" s="33">
        <f>C85*C56</f>
        <v>7.2864000000000028E-3</v>
      </c>
      <c r="D86" s="40">
        <f t="shared" si="2"/>
        <v>17.06324780160001</v>
      </c>
    </row>
    <row r="87" spans="1:4" ht="15.75" customHeight="1">
      <c r="A87" s="41" t="s">
        <v>39</v>
      </c>
      <c r="B87" s="35" t="s">
        <v>84</v>
      </c>
      <c r="C87" s="42">
        <v>0.04</v>
      </c>
      <c r="D87" s="40">
        <f t="shared" si="2"/>
        <v>93.67176000000002</v>
      </c>
    </row>
    <row r="88" spans="1:4" ht="15.75" customHeight="1">
      <c r="A88" s="101" t="s">
        <v>46</v>
      </c>
      <c r="B88" s="87"/>
      <c r="C88" s="48"/>
      <c r="D88" s="60">
        <f>SUM(D82:D87)</f>
        <v>168.03964369920004</v>
      </c>
    </row>
    <row r="89" spans="1:4" ht="15.75" customHeight="1">
      <c r="A89" s="1"/>
      <c r="B89" s="1"/>
      <c r="C89" s="1"/>
      <c r="D89" s="1"/>
    </row>
    <row r="90" spans="1:4" ht="15.75" customHeight="1">
      <c r="A90" s="1"/>
      <c r="B90" s="29" t="s">
        <v>85</v>
      </c>
      <c r="C90" s="5"/>
      <c r="D90" s="5"/>
    </row>
    <row r="91" spans="1:4" ht="15.75" customHeight="1">
      <c r="A91" s="22"/>
      <c r="B91" s="5"/>
      <c r="C91" s="5"/>
      <c r="D91" s="5"/>
    </row>
    <row r="92" spans="1:4" ht="15.75" customHeight="1">
      <c r="A92" s="101" t="s">
        <v>86</v>
      </c>
      <c r="B92" s="87"/>
      <c r="C92" s="30" t="s">
        <v>31</v>
      </c>
      <c r="D92" s="31" t="s">
        <v>32</v>
      </c>
    </row>
    <row r="93" spans="1:4" ht="12.75" customHeight="1">
      <c r="A93" s="7" t="s">
        <v>5</v>
      </c>
      <c r="B93" s="61" t="s">
        <v>87</v>
      </c>
      <c r="C93" s="39">
        <v>1.6199999999999999E-2</v>
      </c>
      <c r="D93" s="40">
        <f t="shared" ref="D93:D98" si="3">C93*$D$37</f>
        <v>31.762432800000003</v>
      </c>
    </row>
    <row r="94" spans="1:4" ht="14.25" customHeight="1">
      <c r="A94" s="10" t="s">
        <v>7</v>
      </c>
      <c r="B94" s="62" t="s">
        <v>88</v>
      </c>
      <c r="C94" s="46">
        <v>1.67E-2</v>
      </c>
      <c r="D94" s="40">
        <f t="shared" si="3"/>
        <v>32.7427548</v>
      </c>
    </row>
    <row r="95" spans="1:4" ht="13.5" customHeight="1">
      <c r="A95" s="10" t="s">
        <v>10</v>
      </c>
      <c r="B95" s="62" t="s">
        <v>89</v>
      </c>
      <c r="C95" s="46">
        <v>2.0000000000000001E-4</v>
      </c>
      <c r="D95" s="40">
        <f t="shared" si="3"/>
        <v>0.39212880000000006</v>
      </c>
    </row>
    <row r="96" spans="1:4" ht="12.75" customHeight="1">
      <c r="A96" s="10" t="s">
        <v>13</v>
      </c>
      <c r="B96" s="62" t="s">
        <v>90</v>
      </c>
      <c r="C96" s="46">
        <v>2.9999999999999997E-4</v>
      </c>
      <c r="D96" s="40">
        <f t="shared" si="3"/>
        <v>0.58819319999999997</v>
      </c>
    </row>
    <row r="97" spans="1:4" ht="12.75" customHeight="1">
      <c r="A97" s="10" t="s">
        <v>37</v>
      </c>
      <c r="B97" s="62" t="s">
        <v>91</v>
      </c>
      <c r="C97" s="46">
        <v>6.9999999999999999E-4</v>
      </c>
      <c r="D97" s="40">
        <f t="shared" si="3"/>
        <v>1.3724508000000002</v>
      </c>
    </row>
    <row r="98" spans="1:4" ht="18" customHeight="1">
      <c r="A98" s="10" t="s">
        <v>39</v>
      </c>
      <c r="B98" s="62" t="s">
        <v>92</v>
      </c>
      <c r="C98" s="46">
        <v>0</v>
      </c>
      <c r="D98" s="40">
        <f t="shared" si="3"/>
        <v>0</v>
      </c>
    </row>
    <row r="99" spans="1:4" ht="15.75" customHeight="1">
      <c r="A99" s="101" t="s">
        <v>46</v>
      </c>
      <c r="B99" s="87"/>
      <c r="C99" s="48"/>
      <c r="D99" s="60">
        <f>SUM(D93:D98)</f>
        <v>66.857960399999996</v>
      </c>
    </row>
    <row r="100" spans="1:4" ht="15.75" customHeight="1">
      <c r="A100" s="108" t="s">
        <v>93</v>
      </c>
      <c r="B100" s="89"/>
      <c r="C100" s="89"/>
      <c r="D100" s="89"/>
    </row>
    <row r="101" spans="1:4" ht="15.75" customHeight="1">
      <c r="A101" s="104"/>
      <c r="B101" s="104"/>
      <c r="C101" s="104"/>
      <c r="D101" s="104"/>
    </row>
    <row r="102" spans="1:4" ht="15.75" customHeight="1">
      <c r="A102" s="1"/>
      <c r="B102" s="1"/>
      <c r="C102" s="1"/>
      <c r="D102" s="1"/>
    </row>
    <row r="103" spans="1:4" ht="15.75" customHeight="1">
      <c r="A103" s="101" t="s">
        <v>94</v>
      </c>
      <c r="B103" s="87"/>
      <c r="C103" s="30" t="s">
        <v>31</v>
      </c>
      <c r="D103" s="31" t="s">
        <v>32</v>
      </c>
    </row>
    <row r="104" spans="1:4" ht="15.75" customHeight="1">
      <c r="A104" s="63" t="s">
        <v>5</v>
      </c>
      <c r="B104" s="64" t="s">
        <v>95</v>
      </c>
      <c r="C104" s="65">
        <v>0</v>
      </c>
      <c r="D104" s="66">
        <f>C104*$D$37</f>
        <v>0</v>
      </c>
    </row>
    <row r="105" spans="1:4" ht="15.75" customHeight="1">
      <c r="A105" s="101" t="s">
        <v>46</v>
      </c>
      <c r="B105" s="87"/>
      <c r="C105" s="48">
        <f t="shared" ref="C105:D105" si="4">SUM(C104)</f>
        <v>0</v>
      </c>
      <c r="D105" s="60">
        <f t="shared" si="4"/>
        <v>0</v>
      </c>
    </row>
    <row r="106" spans="1:4" ht="15.75" customHeight="1">
      <c r="A106" s="1"/>
      <c r="B106" s="1"/>
      <c r="C106" s="1"/>
      <c r="D106" s="1"/>
    </row>
    <row r="107" spans="1:4" ht="15.75" customHeight="1">
      <c r="A107" s="1"/>
      <c r="B107" s="1"/>
      <c r="C107" s="1"/>
      <c r="D107" s="1"/>
    </row>
    <row r="108" spans="1:4" ht="15.75" customHeight="1">
      <c r="A108" s="5"/>
      <c r="B108" s="57" t="s">
        <v>96</v>
      </c>
      <c r="C108" s="5"/>
      <c r="D108" s="5"/>
    </row>
    <row r="109" spans="1:4" ht="15.75" customHeight="1">
      <c r="A109" s="5"/>
      <c r="B109" s="5"/>
      <c r="C109" s="5"/>
      <c r="D109" s="5"/>
    </row>
    <row r="110" spans="1:4" ht="15.75" customHeight="1">
      <c r="A110" s="101" t="s">
        <v>97</v>
      </c>
      <c r="B110" s="87"/>
      <c r="C110" s="31" t="s">
        <v>32</v>
      </c>
      <c r="D110" s="5"/>
    </row>
    <row r="111" spans="1:4" ht="15.75" customHeight="1">
      <c r="A111" s="7" t="s">
        <v>98</v>
      </c>
      <c r="B111" s="8" t="s">
        <v>99</v>
      </c>
      <c r="C111" s="43">
        <f>D99</f>
        <v>66.857960399999996</v>
      </c>
      <c r="D111" s="5"/>
    </row>
    <row r="112" spans="1:4" ht="15.75" customHeight="1">
      <c r="A112" s="41" t="s">
        <v>100</v>
      </c>
      <c r="B112" s="35" t="s">
        <v>101</v>
      </c>
      <c r="C112" s="58">
        <f>D105</f>
        <v>0</v>
      </c>
      <c r="D112" s="5"/>
    </row>
    <row r="113" spans="1:4" ht="15.75" customHeight="1">
      <c r="A113" s="101" t="s">
        <v>46</v>
      </c>
      <c r="B113" s="87"/>
      <c r="C113" s="49">
        <f>SUM(C111:C112)</f>
        <v>66.857960399999996</v>
      </c>
      <c r="D113" s="1"/>
    </row>
    <row r="114" spans="1:4" ht="15.75" customHeight="1">
      <c r="A114" s="5"/>
      <c r="B114" s="5"/>
      <c r="C114" s="5"/>
      <c r="D114" s="5"/>
    </row>
    <row r="115" spans="1:4" ht="15.75" customHeight="1">
      <c r="A115" s="22"/>
      <c r="B115" s="29" t="s">
        <v>102</v>
      </c>
      <c r="C115" s="5"/>
      <c r="D115" s="5"/>
    </row>
    <row r="116" spans="1:4" ht="15.75" customHeight="1">
      <c r="A116" s="22"/>
      <c r="B116" s="5"/>
      <c r="C116" s="5"/>
      <c r="D116" s="5"/>
    </row>
    <row r="117" spans="1:4" ht="15.75" customHeight="1">
      <c r="A117" s="101" t="s">
        <v>103</v>
      </c>
      <c r="B117" s="87"/>
      <c r="C117" s="31" t="s">
        <v>32</v>
      </c>
      <c r="D117" s="5"/>
    </row>
    <row r="118" spans="1:4" ht="15.75" customHeight="1">
      <c r="A118" s="7" t="s">
        <v>5</v>
      </c>
      <c r="B118" s="35" t="s">
        <v>104</v>
      </c>
      <c r="C118" s="60">
        <f>'[1]Tabela de EPI''S e Unif'!F30+'[1]Tabela de EPI''S e Unif'!F21</f>
        <v>0</v>
      </c>
      <c r="D118" s="5"/>
    </row>
    <row r="119" spans="1:4" ht="15.75" customHeight="1">
      <c r="A119" s="7" t="s">
        <v>7</v>
      </c>
      <c r="B119" s="35" t="s">
        <v>105</v>
      </c>
      <c r="C119" s="60"/>
      <c r="D119" s="5"/>
    </row>
    <row r="120" spans="1:4" ht="15.75" customHeight="1">
      <c r="A120" s="7" t="s">
        <v>10</v>
      </c>
      <c r="B120" s="35" t="s">
        <v>106</v>
      </c>
      <c r="C120" s="60">
        <f>'[1]Tabela de Utensílios e Acessóri'!F16+'[1]Tabela de Utensílios e Acessóri'!F33</f>
        <v>0</v>
      </c>
      <c r="D120" s="5"/>
    </row>
    <row r="121" spans="1:4" ht="15.75" customHeight="1">
      <c r="A121" s="7" t="s">
        <v>13</v>
      </c>
      <c r="B121" s="35" t="s">
        <v>107</v>
      </c>
      <c r="C121" s="60"/>
      <c r="D121" s="5"/>
    </row>
    <row r="122" spans="1:4" ht="15.75" customHeight="1">
      <c r="A122" s="101" t="s">
        <v>46</v>
      </c>
      <c r="B122" s="87"/>
      <c r="C122" s="45">
        <f>SUM(C118:C121)</f>
        <v>0</v>
      </c>
      <c r="D122" s="5"/>
    </row>
    <row r="123" spans="1:4" ht="15.75" customHeight="1">
      <c r="A123" s="67"/>
      <c r="B123" s="5"/>
      <c r="C123" s="5"/>
      <c r="D123" s="5"/>
    </row>
    <row r="124" spans="1:4" ht="15.75" customHeight="1">
      <c r="A124" s="22"/>
      <c r="B124" s="29" t="s">
        <v>108</v>
      </c>
      <c r="C124" s="5"/>
      <c r="D124" s="5"/>
    </row>
    <row r="125" spans="1:4" ht="15.75" customHeight="1">
      <c r="A125" s="22"/>
      <c r="B125" s="5"/>
      <c r="C125" s="5"/>
      <c r="D125" s="5"/>
    </row>
    <row r="126" spans="1:4" ht="15.75" customHeight="1">
      <c r="A126" s="101" t="s">
        <v>109</v>
      </c>
      <c r="B126" s="87"/>
      <c r="C126" s="31" t="s">
        <v>31</v>
      </c>
      <c r="D126" s="31" t="s">
        <v>32</v>
      </c>
    </row>
    <row r="127" spans="1:4" ht="15.75" customHeight="1">
      <c r="A127" s="7" t="s">
        <v>5</v>
      </c>
      <c r="B127" s="8" t="s">
        <v>110</v>
      </c>
      <c r="C127" s="68">
        <v>0.02</v>
      </c>
      <c r="D127" s="69">
        <f>C127*$C$148</f>
        <v>79.706632081984012</v>
      </c>
    </row>
    <row r="128" spans="1:4" ht="15.75" customHeight="1">
      <c r="A128" s="10" t="s">
        <v>7</v>
      </c>
      <c r="B128" s="11" t="s">
        <v>111</v>
      </c>
      <c r="C128" s="33">
        <v>0.14000000000000001</v>
      </c>
      <c r="D128" s="70">
        <f>C128*($D$127+$C$148)</f>
        <v>569.10535306536588</v>
      </c>
    </row>
    <row r="129" spans="1:4" ht="15.75" customHeight="1">
      <c r="A129" s="10" t="s">
        <v>10</v>
      </c>
      <c r="B129" s="71" t="s">
        <v>112</v>
      </c>
      <c r="C129" s="71"/>
      <c r="D129" s="72"/>
    </row>
    <row r="130" spans="1:4" ht="15.75" customHeight="1">
      <c r="A130" s="10"/>
      <c r="B130" s="11" t="s">
        <v>113</v>
      </c>
      <c r="C130" s="46">
        <v>1.6500000000000001E-2</v>
      </c>
      <c r="D130" s="70">
        <f t="shared" ref="D130:D131" si="5">(($C$148+$D$127+$D$128)/(1-$C$135))*C130</f>
        <v>87.137742703781299</v>
      </c>
    </row>
    <row r="131" spans="1:4" ht="15.75" customHeight="1">
      <c r="A131" s="10"/>
      <c r="B131" s="11" t="s">
        <v>114</v>
      </c>
      <c r="C131" s="46">
        <v>7.5999999999999998E-2</v>
      </c>
      <c r="D131" s="70">
        <f t="shared" si="5"/>
        <v>401.36172396893204</v>
      </c>
    </row>
    <row r="132" spans="1:4" ht="15.75" customHeight="1">
      <c r="A132" s="10"/>
      <c r="B132" s="71" t="s">
        <v>115</v>
      </c>
      <c r="C132" s="73"/>
      <c r="D132" s="74"/>
    </row>
    <row r="133" spans="1:4" ht="15.75" customHeight="1">
      <c r="A133" s="10"/>
      <c r="B133" s="71" t="s">
        <v>116</v>
      </c>
      <c r="C133" s="73"/>
      <c r="D133" s="74"/>
    </row>
    <row r="134" spans="1:4" ht="15.75" customHeight="1">
      <c r="A134" s="10"/>
      <c r="B134" s="11" t="s">
        <v>117</v>
      </c>
      <c r="C134" s="33">
        <v>0.03</v>
      </c>
      <c r="D134" s="70">
        <f>((C$148+D$127+D$128)/(1-$C$135))*C134</f>
        <v>158.43225946142053</v>
      </c>
    </row>
    <row r="135" spans="1:4" ht="15.75" customHeight="1">
      <c r="A135" s="10"/>
      <c r="B135" s="35" t="s">
        <v>118</v>
      </c>
      <c r="C135" s="42">
        <f>SUM(C130:C134)</f>
        <v>0.1225</v>
      </c>
      <c r="D135" s="75">
        <f>SUM(D134+D131+D130)</f>
        <v>646.9317261341339</v>
      </c>
    </row>
    <row r="136" spans="1:4" ht="15.75" customHeight="1">
      <c r="A136" s="76" t="s">
        <v>46</v>
      </c>
      <c r="B136" s="77"/>
      <c r="C136" s="48">
        <f>SUM(C127,C128,C135)</f>
        <v>0.28249999999999997</v>
      </c>
      <c r="D136" s="49">
        <f>D135+D128+D127</f>
        <v>1295.7437112814837</v>
      </c>
    </row>
    <row r="137" spans="1:4" ht="15.75" customHeight="1">
      <c r="A137" s="78"/>
      <c r="B137" s="78"/>
      <c r="C137" s="79"/>
      <c r="D137" s="80"/>
    </row>
    <row r="138" spans="1:4" ht="15.75" customHeight="1">
      <c r="A138" s="107"/>
      <c r="B138" s="104"/>
      <c r="C138" s="104"/>
      <c r="D138" s="104"/>
    </row>
    <row r="139" spans="1:4" ht="15.75" customHeight="1">
      <c r="A139" s="67"/>
      <c r="B139" s="67"/>
      <c r="C139" s="5"/>
      <c r="D139" s="5"/>
    </row>
    <row r="140" spans="1:4" ht="15.75" customHeight="1">
      <c r="A140" s="67"/>
      <c r="B140" s="29" t="s">
        <v>119</v>
      </c>
      <c r="C140" s="5"/>
      <c r="D140" s="5"/>
    </row>
    <row r="141" spans="1:4" ht="15.75" customHeight="1">
      <c r="A141" s="22"/>
      <c r="B141" s="5"/>
      <c r="C141" s="5"/>
      <c r="D141" s="5"/>
    </row>
    <row r="142" spans="1:4" ht="15.75" customHeight="1">
      <c r="A142" s="76" t="s">
        <v>120</v>
      </c>
      <c r="B142" s="77"/>
      <c r="C142" s="31" t="s">
        <v>32</v>
      </c>
      <c r="D142" s="5"/>
    </row>
    <row r="143" spans="1:4" ht="15.75" customHeight="1">
      <c r="A143" s="7" t="s">
        <v>5</v>
      </c>
      <c r="B143" s="8" t="s">
        <v>29</v>
      </c>
      <c r="C143" s="27">
        <f>D37</f>
        <v>1960.6440000000002</v>
      </c>
      <c r="D143" s="81"/>
    </row>
    <row r="144" spans="1:4" ht="15.75" customHeight="1">
      <c r="A144" s="10" t="s">
        <v>7</v>
      </c>
      <c r="B144" s="11" t="s">
        <v>42</v>
      </c>
      <c r="C144" s="34">
        <f>C77</f>
        <v>1789.79</v>
      </c>
      <c r="D144" s="81"/>
    </row>
    <row r="145" spans="1:4" ht="15.75" customHeight="1">
      <c r="A145" s="10" t="s">
        <v>10</v>
      </c>
      <c r="B145" s="11" t="s">
        <v>78</v>
      </c>
      <c r="C145" s="34">
        <f>D88</f>
        <v>168.03964369920004</v>
      </c>
      <c r="D145" s="81"/>
    </row>
    <row r="146" spans="1:4" ht="15.75" customHeight="1">
      <c r="A146" s="10" t="s">
        <v>13</v>
      </c>
      <c r="B146" s="11" t="s">
        <v>85</v>
      </c>
      <c r="C146" s="34">
        <f>C113</f>
        <v>66.857960399999996</v>
      </c>
      <c r="D146" s="81"/>
    </row>
    <row r="147" spans="1:4" ht="15.75" customHeight="1">
      <c r="A147" s="10" t="s">
        <v>37</v>
      </c>
      <c r="B147" s="11" t="s">
        <v>121</v>
      </c>
      <c r="C147" s="34">
        <f>C122</f>
        <v>0</v>
      </c>
      <c r="D147" s="82"/>
    </row>
    <row r="148" spans="1:4" ht="15.75" customHeight="1">
      <c r="A148" s="83"/>
      <c r="B148" s="84" t="s">
        <v>122</v>
      </c>
      <c r="C148" s="34">
        <f>SUM(C143:C147)</f>
        <v>3985.3316040992004</v>
      </c>
      <c r="D148" s="82"/>
    </row>
    <row r="149" spans="1:4" ht="15.75" customHeight="1">
      <c r="A149" s="41" t="s">
        <v>37</v>
      </c>
      <c r="B149" s="35" t="s">
        <v>123</v>
      </c>
      <c r="C149" s="75">
        <f>D136</f>
        <v>1295.7437112814837</v>
      </c>
      <c r="D149" s="82"/>
    </row>
    <row r="150" spans="1:4" ht="15.75" customHeight="1">
      <c r="A150" s="76" t="s">
        <v>124</v>
      </c>
      <c r="B150" s="77"/>
      <c r="C150" s="49">
        <f>C148+C149</f>
        <v>5281.0753153806836</v>
      </c>
      <c r="D150" s="82">
        <f>C150*19*12</f>
        <v>1204085.1719067958</v>
      </c>
    </row>
    <row r="151" spans="1:4" ht="15.75" customHeight="1">
      <c r="A151" s="76" t="s">
        <v>125</v>
      </c>
      <c r="B151" s="77"/>
      <c r="C151" s="49">
        <v>18349.16</v>
      </c>
      <c r="D151" s="1"/>
    </row>
    <row r="152" spans="1:4" ht="15.75" customHeight="1">
      <c r="A152" s="76" t="s">
        <v>126</v>
      </c>
      <c r="B152" s="77"/>
      <c r="C152" s="49">
        <f>C151*12</f>
        <v>220189.91999999998</v>
      </c>
      <c r="D152" s="1"/>
    </row>
  </sheetData>
  <mergeCells count="32">
    <mergeCell ref="A122:B122"/>
    <mergeCell ref="A126:B126"/>
    <mergeCell ref="A138:D138"/>
    <mergeCell ref="A100:D101"/>
    <mergeCell ref="A103:B103"/>
    <mergeCell ref="A105:B105"/>
    <mergeCell ref="A110:B110"/>
    <mergeCell ref="A113:B113"/>
    <mergeCell ref="A117:B117"/>
    <mergeCell ref="A99:B99"/>
    <mergeCell ref="A68:C68"/>
    <mergeCell ref="A73:B73"/>
    <mergeCell ref="A77:B77"/>
    <mergeCell ref="A81:B81"/>
    <mergeCell ref="A88:B88"/>
    <mergeCell ref="A92:B92"/>
    <mergeCell ref="A56:B56"/>
    <mergeCell ref="A57:D57"/>
    <mergeCell ref="A58:D58"/>
    <mergeCell ref="A59:D59"/>
    <mergeCell ref="A61:B61"/>
    <mergeCell ref="A30:B30"/>
    <mergeCell ref="A37:B37"/>
    <mergeCell ref="A41:B41"/>
    <mergeCell ref="A44:B44"/>
    <mergeCell ref="A47:B47"/>
    <mergeCell ref="A21:C21"/>
    <mergeCell ref="A2:C3"/>
    <mergeCell ref="A4:C4"/>
    <mergeCell ref="A5:C5"/>
    <mergeCell ref="A6:C6"/>
    <mergeCell ref="A10:C10"/>
  </mergeCells>
  <pageMargins left="0.11811023622047245" right="0.11811023622047245" top="0.78740157480314965" bottom="0.78740157480314965" header="0" footer="0"/>
  <pageSetup paperSize="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Auxiliar Limpeza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Licitação</cp:lastModifiedBy>
  <cp:lastPrinted>2024-01-24T23:46:12Z</cp:lastPrinted>
  <dcterms:created xsi:type="dcterms:W3CDTF">2024-01-24T23:20:25Z</dcterms:created>
  <dcterms:modified xsi:type="dcterms:W3CDTF">2024-02-19T17:47:07Z</dcterms:modified>
</cp:coreProperties>
</file>