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icitacao\licitações\2023\processos  licitatorios\pregao presencial\8_2023_prp_transporte_escolar\"/>
    </mc:Choice>
  </mc:AlternateContent>
  <bookViews>
    <workbookView xWindow="0" yWindow="0" windowWidth="13305" windowHeight="8085" activeTab="2"/>
  </bookViews>
  <sheets>
    <sheet name="Itinerário 1" sheetId="1" r:id="rId1"/>
    <sheet name="Itinerário 2" sheetId="2" r:id="rId2"/>
    <sheet name="Itinerário 3" sheetId="3" r:id="rId3"/>
  </sheets>
  <calcPr calcId="162913"/>
</workbook>
</file>

<file path=xl/calcChain.xml><?xml version="1.0" encoding="utf-8"?>
<calcChain xmlns="http://schemas.openxmlformats.org/spreadsheetml/2006/main">
  <c r="D32" i="3" l="1"/>
  <c r="D33" i="3" s="1"/>
  <c r="B21" i="3"/>
  <c r="B23" i="3" s="1"/>
  <c r="D18" i="3"/>
  <c r="D19" i="3" s="1"/>
  <c r="D17" i="3"/>
  <c r="D20" i="3" s="1"/>
  <c r="B17" i="3"/>
  <c r="D13" i="3"/>
  <c r="B26" i="3" s="1"/>
  <c r="D12" i="3"/>
  <c r="D14" i="3" s="1"/>
  <c r="D11" i="3"/>
  <c r="B11" i="3"/>
  <c r="D32" i="2"/>
  <c r="D33" i="2" s="1"/>
  <c r="B23" i="2"/>
  <c r="B21" i="2"/>
  <c r="D18" i="2"/>
  <c r="D19" i="2" s="1"/>
  <c r="D17" i="2"/>
  <c r="D22" i="2" s="1"/>
  <c r="D25" i="2" s="1"/>
  <c r="B17" i="2"/>
  <c r="D13" i="2"/>
  <c r="B26" i="2" s="1"/>
  <c r="D12" i="2"/>
  <c r="D14" i="2" s="1"/>
  <c r="D11" i="2"/>
  <c r="B11" i="2"/>
  <c r="D32" i="1"/>
  <c r="D33" i="1" s="1"/>
  <c r="B23" i="1"/>
  <c r="B21" i="1"/>
  <c r="D19" i="1"/>
  <c r="D20" i="1" s="1"/>
  <c r="D18" i="1"/>
  <c r="D17" i="1"/>
  <c r="D21" i="1" s="1"/>
  <c r="B17" i="1"/>
  <c r="D13" i="1"/>
  <c r="B26" i="1" s="1"/>
  <c r="D11" i="1"/>
  <c r="D12" i="1" s="1"/>
  <c r="D14" i="1" s="1"/>
  <c r="B11" i="1"/>
  <c r="B34" i="2" l="1"/>
  <c r="D34" i="2"/>
  <c r="D35" i="2" s="1"/>
  <c r="D37" i="2" s="1"/>
  <c r="B34" i="3"/>
  <c r="B34" i="1"/>
  <c r="D34" i="3"/>
  <c r="D35" i="3" s="1"/>
  <c r="D37" i="3" s="1"/>
  <c r="D22" i="1"/>
  <c r="D25" i="1" s="1"/>
  <c r="D34" i="1" s="1"/>
  <c r="D35" i="1" s="1"/>
  <c r="D37" i="1" s="1"/>
  <c r="D21" i="3"/>
  <c r="D22" i="3"/>
  <c r="D25" i="3" s="1"/>
</calcChain>
</file>

<file path=xl/sharedStrings.xml><?xml version="1.0" encoding="utf-8"?>
<sst xmlns="http://schemas.openxmlformats.org/spreadsheetml/2006/main" count="165" uniqueCount="67">
  <si>
    <t>ÔNIBUS ou Microônibus com no mínimo 28 Lugares</t>
  </si>
  <si>
    <t>Itinerário: 01</t>
  </si>
  <si>
    <t>Quilometragem Estimada Percorrida ao Dia 170 km</t>
  </si>
  <si>
    <t>Média de Dias Letivos no Mês: 20</t>
  </si>
  <si>
    <t>Custos Variaveis</t>
  </si>
  <si>
    <t>Custos Fixos</t>
  </si>
  <si>
    <t>OLEO DIESEL</t>
  </si>
  <si>
    <t>CUSTOS DE CAPITAL E DEPRECIAÇÃO</t>
  </si>
  <si>
    <t>Preço Do Litro Óleo Diesel</t>
  </si>
  <si>
    <t>Valor Médio de venda veículo</t>
  </si>
  <si>
    <t>Média Consumida KM/Litro</t>
  </si>
  <si>
    <t>Valor da Depreciação anual %</t>
  </si>
  <si>
    <t>Custo Óleo Diesel por KM</t>
  </si>
  <si>
    <t>Valor da Depreciação anual r$</t>
  </si>
  <si>
    <t>Valor a Depreciar no mês</t>
  </si>
  <si>
    <t>OLEO LUBRIFICANTE</t>
  </si>
  <si>
    <t>Km média Percorrida no Mês – 20d/129,9km</t>
  </si>
  <si>
    <t>Preço do Litro Lubrificante</t>
  </si>
  <si>
    <t>Custo da Depreciação por KM</t>
  </si>
  <si>
    <t>Total na Troca – 12 Litros</t>
  </si>
  <si>
    <t>MOTORISTA</t>
  </si>
  <si>
    <t xml:space="preserve">Km Rodados com 1 Troca </t>
  </si>
  <si>
    <t xml:space="preserve">Motorista </t>
  </si>
  <si>
    <t>Custo do Lubrificante por KM</t>
  </si>
  <si>
    <t>13º</t>
  </si>
  <si>
    <t>PNEUS DE RODAGEM</t>
  </si>
  <si>
    <t>Férias</t>
  </si>
  <si>
    <t>Preço do Pneu utilizado - 215/175/17.5</t>
  </si>
  <si>
    <t>1/3 de Férias</t>
  </si>
  <si>
    <t>Qtd. Pneus Rodando</t>
  </si>
  <si>
    <t>FGTS</t>
  </si>
  <si>
    <t>Total na Troca - 6 Pneus</t>
  </si>
  <si>
    <t>INSS</t>
  </si>
  <si>
    <t>Vida util do Pneus por KM</t>
  </si>
  <si>
    <t>Custo Funcionário Mês</t>
  </si>
  <si>
    <t>Custo dos Pneus de rodagem Por KM</t>
  </si>
  <si>
    <t>MANUTENÇÃO DO VEÍCULO</t>
  </si>
  <si>
    <t>Custo de Manutenção por mês</t>
  </si>
  <si>
    <t>Custo do Motorista por KM</t>
  </si>
  <si>
    <t>Custo da Manutenção por KM</t>
  </si>
  <si>
    <t>IPVA E CONTADOR</t>
  </si>
  <si>
    <t>IPVA - 1,5% sobre valor do veiculo</t>
  </si>
  <si>
    <t>Isento</t>
  </si>
  <si>
    <t xml:space="preserve">Seguro Resp. Civil e Casco </t>
  </si>
  <si>
    <t>Laudos Detran/Inmetro</t>
  </si>
  <si>
    <t>DPVAT</t>
  </si>
  <si>
    <t>Honorarios com Contador</t>
  </si>
  <si>
    <t>Totais dos custos</t>
  </si>
  <si>
    <t>Custo por Km</t>
  </si>
  <si>
    <t>Total dos Custos variaveis</t>
  </si>
  <si>
    <t>Total dos Custos Fixos</t>
  </si>
  <si>
    <t>Total dos Custos Variaveis + Custos Fixos</t>
  </si>
  <si>
    <t>Margem de Lucro em Percentual</t>
  </si>
  <si>
    <t>Total a Pagar por Kilometro Rodado</t>
  </si>
  <si>
    <t>Itinerário: 02</t>
  </si>
  <si>
    <t>Quilometragem Estimada Percorrida ao Dia 60 km</t>
  </si>
  <si>
    <t>Km média Percorrida no Mês – 20d/106,1km</t>
  </si>
  <si>
    <t>VAN ou similar com no mínimo 15 Lugares</t>
  </si>
  <si>
    <t>Itinerário: 03</t>
  </si>
  <si>
    <t>Quilometragem Estimada Percorrida ao Dia 90 km</t>
  </si>
  <si>
    <t>Km média Percorrida no Mês – 20d/119,7km</t>
  </si>
  <si>
    <t>Total na Troca – 11 Litros</t>
  </si>
  <si>
    <t>Preço do Pneu utilizado</t>
  </si>
  <si>
    <t>Total na Troca - 4 Pneus</t>
  </si>
  <si>
    <t>Cálculo de Custos do KM Rodado - Transporte  Coletivo de Passageiros do Interior do Município</t>
  </si>
  <si>
    <t>Cálculo de Custos do KM Rodado - Transporte Escolar Erechim</t>
  </si>
  <si>
    <t>Cálculo de Custos do KM Rodado - Transporte Escolar Nonoai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</si>
</sst>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* #,##0.00\ ;\-* #,##0.00\ ;* \-#\ ;@\ "/>
    <numFmt numFmtId="165" formatCode="* #,##0.0000\ ;\-* #,##0.0000\ ;* \-#\ ;@\ "/>
    <numFmt numFmtId="166" formatCode="* #,##0\ ;\-* #,##0\ ;* \-#\ ;@\ "/>
  </numFmts>
  <fonts count="17">
    <font>
      <sz val="11"/>
      <color rgb="FF333333"/>
      <name val="Calibri"/>
      <scheme val="minor"/>
    </font>
    <font>
      <b/>
      <sz val="18"/>
      <color rgb="FF333333"/>
      <name val="Calibri"/>
    </font>
    <font>
      <sz val="11"/>
      <name val="Calibri"/>
    </font>
    <font>
      <sz val="10"/>
      <color rgb="FF333333"/>
      <name val="Calibri"/>
    </font>
    <font>
      <b/>
      <sz val="14"/>
      <color rgb="FF333333"/>
      <name val="Calibri"/>
    </font>
    <font>
      <b/>
      <sz val="10"/>
      <color rgb="FF00B050"/>
      <name val="Calibri"/>
    </font>
    <font>
      <b/>
      <i/>
      <u/>
      <sz val="10"/>
      <color rgb="FFFF6600"/>
      <name val="Calibri"/>
    </font>
    <font>
      <b/>
      <i/>
      <u/>
      <sz val="10"/>
      <color rgb="FFFF6600"/>
      <name val="Calibri"/>
    </font>
    <font>
      <b/>
      <i/>
      <sz val="10"/>
      <color rgb="FFFF6600"/>
      <name val="Calibri"/>
    </font>
    <font>
      <b/>
      <sz val="10"/>
      <color rgb="FF333333"/>
      <name val="Calibri"/>
    </font>
    <font>
      <b/>
      <i/>
      <u/>
      <sz val="10"/>
      <color rgb="FF00B050"/>
      <name val="Calibri"/>
    </font>
    <font>
      <sz val="10"/>
      <name val="Calibri"/>
    </font>
    <font>
      <b/>
      <sz val="10"/>
      <color rgb="FFFF6600"/>
      <name val="Calibri"/>
    </font>
    <font>
      <b/>
      <i/>
      <u/>
      <sz val="10"/>
      <color rgb="FF00B050"/>
      <name val="Calibri"/>
    </font>
    <font>
      <b/>
      <i/>
      <u/>
      <sz val="10"/>
      <color rgb="FF00B050"/>
      <name val="Calibri"/>
    </font>
    <font>
      <b/>
      <i/>
      <u/>
      <sz val="10"/>
      <color rgb="FF333333"/>
      <name val="Calibri"/>
    </font>
    <font>
      <b/>
      <i/>
      <u/>
      <sz val="10"/>
      <color rgb="FFFF66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</fills>
  <borders count="1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0" borderId="0" xfId="0" applyFont="1" applyAlignment="1"/>
    <xf numFmtId="0" fontId="6" fillId="0" borderId="10" xfId="0" applyFont="1" applyBorder="1" applyAlignment="1"/>
    <xf numFmtId="0" fontId="3" fillId="0" borderId="11" xfId="0" applyFont="1" applyBorder="1" applyAlignment="1"/>
    <xf numFmtId="0" fontId="7" fillId="0" borderId="0" xfId="0" applyFont="1" applyAlignment="1"/>
    <xf numFmtId="0" fontId="8" fillId="0" borderId="10" xfId="0" applyFont="1" applyBorder="1" applyAlignment="1"/>
    <xf numFmtId="0" fontId="8" fillId="0" borderId="0" xfId="0" applyFont="1" applyAlignment="1"/>
    <xf numFmtId="0" fontId="3" fillId="0" borderId="10" xfId="0" applyFont="1" applyBorder="1" applyAlignment="1"/>
    <xf numFmtId="164" fontId="3" fillId="0" borderId="11" xfId="0" applyNumberFormat="1" applyFont="1" applyBorder="1" applyAlignment="1"/>
    <xf numFmtId="0" fontId="9" fillId="0" borderId="10" xfId="0" applyFont="1" applyBorder="1" applyAlignment="1"/>
    <xf numFmtId="165" fontId="10" fillId="0" borderId="11" xfId="0" applyNumberFormat="1" applyFont="1" applyBorder="1" applyAlignment="1"/>
    <xf numFmtId="164" fontId="9" fillId="0" borderId="11" xfId="0" applyNumberFormat="1" applyFont="1" applyBorder="1" applyAlignment="1"/>
    <xf numFmtId="164" fontId="11" fillId="0" borderId="12" xfId="0" applyNumberFormat="1" applyFont="1" applyBorder="1" applyAlignment="1"/>
    <xf numFmtId="0" fontId="9" fillId="0" borderId="0" xfId="0" applyFont="1" applyAlignment="1"/>
    <xf numFmtId="0" fontId="3" fillId="0" borderId="0" xfId="0" applyFont="1" applyAlignment="1">
      <alignment horizontal="center"/>
    </xf>
    <xf numFmtId="0" fontId="12" fillId="0" borderId="0" xfId="0" applyFont="1" applyAlignment="1"/>
    <xf numFmtId="164" fontId="13" fillId="0" borderId="11" xfId="0" applyNumberFormat="1" applyFont="1" applyBorder="1" applyAlignment="1"/>
    <xf numFmtId="164" fontId="3" fillId="0" borderId="12" xfId="0" applyNumberFormat="1" applyFont="1" applyBorder="1" applyAlignment="1"/>
    <xf numFmtId="164" fontId="3" fillId="0" borderId="13" xfId="0" applyNumberFormat="1" applyFont="1" applyBorder="1" applyAlignment="1"/>
    <xf numFmtId="0" fontId="12" fillId="0" borderId="10" xfId="0" applyFont="1" applyBorder="1" applyAlignment="1"/>
    <xf numFmtId="0" fontId="9" fillId="0" borderId="14" xfId="0" applyFont="1" applyBorder="1" applyAlignment="1"/>
    <xf numFmtId="165" fontId="12" fillId="0" borderId="14" xfId="0" applyNumberFormat="1" applyFont="1" applyBorder="1" applyAlignment="1"/>
    <xf numFmtId="0" fontId="9" fillId="2" borderId="15" xfId="0" applyFont="1" applyFill="1" applyBorder="1" applyAlignment="1"/>
    <xf numFmtId="0" fontId="9" fillId="2" borderId="16" xfId="0" applyFont="1" applyFill="1" applyBorder="1" applyAlignment="1"/>
    <xf numFmtId="0" fontId="9" fillId="2" borderId="17" xfId="0" applyFont="1" applyFill="1" applyBorder="1" applyAlignment="1"/>
    <xf numFmtId="165" fontId="14" fillId="2" borderId="14" xfId="0" applyNumberFormat="1" applyFont="1" applyFill="1" applyBorder="1" applyAlignment="1"/>
    <xf numFmtId="166" fontId="15" fillId="2" borderId="14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164" fontId="16" fillId="2" borderId="14" xfId="0" applyNumberFormat="1" applyFont="1" applyFill="1" applyBorder="1" applyAlignment="1"/>
    <xf numFmtId="9" fontId="3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4" sqref="E4"/>
    </sheetView>
  </sheetViews>
  <sheetFormatPr defaultColWidth="14.42578125" defaultRowHeight="15" customHeight="1"/>
  <cols>
    <col min="1" max="1" width="33.140625" customWidth="1"/>
    <col min="2" max="2" width="10.42578125" customWidth="1"/>
    <col min="3" max="3" width="34.28515625" customWidth="1"/>
    <col min="4" max="4" width="11" customWidth="1"/>
    <col min="5" max="6" width="9.140625" customWidth="1"/>
    <col min="7" max="11" width="8" customWidth="1"/>
  </cols>
  <sheetData>
    <row r="1" spans="1:11" ht="23.25" customHeight="1">
      <c r="A1" s="33" t="s">
        <v>65</v>
      </c>
      <c r="B1" s="34"/>
      <c r="C1" s="34"/>
      <c r="D1" s="35"/>
      <c r="E1" s="1"/>
      <c r="F1" s="1"/>
      <c r="G1" s="1"/>
      <c r="H1" s="1"/>
      <c r="I1" s="1"/>
      <c r="J1" s="1"/>
      <c r="K1" s="1"/>
    </row>
    <row r="2" spans="1:11" ht="18.75" customHeight="1">
      <c r="A2" s="36" t="s">
        <v>0</v>
      </c>
      <c r="B2" s="37"/>
      <c r="C2" s="37"/>
      <c r="D2" s="38"/>
      <c r="E2" s="1"/>
      <c r="F2" s="1"/>
      <c r="G2" s="1"/>
      <c r="H2" s="1"/>
      <c r="I2" s="1"/>
      <c r="J2" s="1"/>
      <c r="K2" s="1"/>
    </row>
    <row r="3" spans="1:11" ht="23.25" customHeight="1">
      <c r="A3" s="39" t="s">
        <v>1</v>
      </c>
      <c r="B3" s="31"/>
      <c r="C3" s="31"/>
      <c r="D3" s="32"/>
      <c r="E3" s="1"/>
      <c r="F3" s="1"/>
      <c r="G3" s="1"/>
      <c r="H3" s="1"/>
      <c r="I3" s="1"/>
      <c r="J3" s="1"/>
      <c r="K3" s="1"/>
    </row>
    <row r="4" spans="1:11" ht="23.25" customHeight="1">
      <c r="A4" s="39" t="s">
        <v>2</v>
      </c>
      <c r="B4" s="31"/>
      <c r="C4" s="31"/>
      <c r="D4" s="32"/>
      <c r="E4" s="1"/>
      <c r="F4" s="1"/>
      <c r="G4" s="1"/>
      <c r="H4" s="1"/>
      <c r="I4" s="1"/>
      <c r="J4" s="1"/>
      <c r="K4" s="1"/>
    </row>
    <row r="5" spans="1:11" ht="23.25" customHeight="1">
      <c r="A5" s="39" t="s">
        <v>3</v>
      </c>
      <c r="B5" s="31"/>
      <c r="C5" s="31"/>
      <c r="D5" s="32"/>
      <c r="E5" s="1"/>
      <c r="F5" s="1"/>
      <c r="G5" s="1"/>
      <c r="H5" s="1"/>
      <c r="I5" s="1"/>
      <c r="J5" s="1"/>
      <c r="K5" s="1"/>
    </row>
    <row r="6" spans="1:11" ht="12.75" customHeight="1">
      <c r="A6" s="30"/>
      <c r="B6" s="31"/>
      <c r="C6" s="31"/>
      <c r="D6" s="32"/>
      <c r="E6" s="1"/>
      <c r="F6" s="1"/>
      <c r="G6" s="1"/>
      <c r="H6" s="1"/>
      <c r="I6" s="1"/>
      <c r="J6" s="1"/>
      <c r="K6" s="1"/>
    </row>
    <row r="7" spans="1:11" ht="12.75" customHeight="1">
      <c r="A7" s="2" t="s">
        <v>4</v>
      </c>
      <c r="B7" s="3"/>
      <c r="C7" s="4" t="s">
        <v>5</v>
      </c>
      <c r="D7" s="3"/>
      <c r="E7" s="1"/>
      <c r="F7" s="1"/>
      <c r="G7" s="1"/>
      <c r="H7" s="1"/>
      <c r="I7" s="1"/>
      <c r="J7" s="1"/>
      <c r="K7" s="1"/>
    </row>
    <row r="8" spans="1:11" ht="12.75" customHeight="1">
      <c r="A8" s="5" t="s">
        <v>6</v>
      </c>
      <c r="B8" s="3"/>
      <c r="C8" s="6" t="s">
        <v>7</v>
      </c>
      <c r="D8" s="3"/>
      <c r="E8" s="1"/>
      <c r="F8" s="1"/>
      <c r="G8" s="1"/>
      <c r="H8" s="1"/>
      <c r="I8" s="1"/>
      <c r="J8" s="1"/>
      <c r="K8" s="1"/>
    </row>
    <row r="9" spans="1:11" ht="12.75" customHeight="1">
      <c r="A9" s="7" t="s">
        <v>8</v>
      </c>
      <c r="B9" s="8">
        <v>5.71</v>
      </c>
      <c r="C9" s="1" t="s">
        <v>9</v>
      </c>
      <c r="D9" s="8">
        <v>120000</v>
      </c>
      <c r="E9" s="1"/>
      <c r="F9" s="1"/>
      <c r="G9" s="1"/>
      <c r="H9" s="1"/>
      <c r="I9" s="1"/>
      <c r="J9" s="1"/>
      <c r="K9" s="1"/>
    </row>
    <row r="10" spans="1:11" ht="12.75" customHeight="1">
      <c r="A10" s="7" t="s">
        <v>10</v>
      </c>
      <c r="B10" s="8">
        <v>4</v>
      </c>
      <c r="C10" s="1" t="s">
        <v>11</v>
      </c>
      <c r="D10" s="8">
        <v>7</v>
      </c>
      <c r="E10" s="1"/>
      <c r="F10" s="1"/>
      <c r="G10" s="1"/>
      <c r="H10" s="1"/>
      <c r="I10" s="1"/>
      <c r="J10" s="1"/>
      <c r="K10" s="1"/>
    </row>
    <row r="11" spans="1:11" ht="12.75" customHeight="1">
      <c r="A11" s="9" t="s">
        <v>12</v>
      </c>
      <c r="B11" s="10">
        <f>B9/B10</f>
        <v>1.4275</v>
      </c>
      <c r="C11" s="1" t="s">
        <v>13</v>
      </c>
      <c r="D11" s="8">
        <f>D9/100*D10</f>
        <v>8400</v>
      </c>
      <c r="E11" s="1"/>
      <c r="F11" s="1"/>
      <c r="G11" s="1"/>
      <c r="H11" s="1"/>
      <c r="I11" s="1"/>
      <c r="J11" s="1"/>
      <c r="K11" s="1"/>
    </row>
    <row r="12" spans="1:11" ht="12.75" customHeight="1">
      <c r="A12" s="9"/>
      <c r="B12" s="10"/>
      <c r="C12" s="1" t="s">
        <v>14</v>
      </c>
      <c r="D12" s="8">
        <f>D11/12</f>
        <v>700</v>
      </c>
      <c r="E12" s="1"/>
      <c r="F12" s="1"/>
      <c r="G12" s="1"/>
      <c r="H12" s="1"/>
      <c r="I12" s="1"/>
      <c r="J12" s="1"/>
      <c r="K12" s="1"/>
    </row>
    <row r="13" spans="1:11" ht="12.75" customHeight="1">
      <c r="A13" s="5" t="s">
        <v>15</v>
      </c>
      <c r="B13" s="11"/>
      <c r="C13" s="1" t="s">
        <v>16</v>
      </c>
      <c r="D13" s="12">
        <f>20*129.9</f>
        <v>2598</v>
      </c>
      <c r="E13" s="1"/>
      <c r="F13" s="1"/>
      <c r="G13" s="1"/>
      <c r="H13" s="1"/>
      <c r="I13" s="1"/>
      <c r="J13" s="1"/>
      <c r="K13" s="1"/>
    </row>
    <row r="14" spans="1:11" ht="12.75" customHeight="1">
      <c r="A14" s="7" t="s">
        <v>17</v>
      </c>
      <c r="B14" s="8">
        <v>23.4</v>
      </c>
      <c r="C14" s="13" t="s">
        <v>18</v>
      </c>
      <c r="D14" s="10">
        <f>D12/D13</f>
        <v>0.26943802925327176</v>
      </c>
      <c r="E14" s="1"/>
      <c r="F14" s="14"/>
      <c r="G14" s="1"/>
      <c r="H14" s="1"/>
      <c r="I14" s="1"/>
      <c r="J14" s="1"/>
      <c r="K14" s="1"/>
    </row>
    <row r="15" spans="1:11" ht="12.75" customHeight="1">
      <c r="A15" s="7" t="s">
        <v>19</v>
      </c>
      <c r="B15" s="8">
        <v>276</v>
      </c>
      <c r="C15" s="15" t="s">
        <v>20</v>
      </c>
      <c r="D15" s="16"/>
      <c r="E15" s="1"/>
      <c r="F15" s="1"/>
      <c r="G15" s="1"/>
      <c r="H15" s="1"/>
      <c r="I15" s="1"/>
      <c r="J15" s="1"/>
      <c r="K15" s="1"/>
    </row>
    <row r="16" spans="1:11" ht="12.75" customHeight="1">
      <c r="A16" s="7" t="s">
        <v>21</v>
      </c>
      <c r="B16" s="8">
        <v>10000</v>
      </c>
      <c r="C16" s="1" t="s">
        <v>22</v>
      </c>
      <c r="D16" s="17">
        <v>2772.62</v>
      </c>
      <c r="E16" s="1"/>
      <c r="F16" s="1"/>
      <c r="G16" s="1"/>
      <c r="H16" s="1"/>
      <c r="I16" s="1"/>
      <c r="J16" s="1"/>
      <c r="K16" s="1"/>
    </row>
    <row r="17" spans="1:11" ht="12.75" customHeight="1">
      <c r="A17" s="9" t="s">
        <v>23</v>
      </c>
      <c r="B17" s="10">
        <f>B15/B16</f>
        <v>2.76E-2</v>
      </c>
      <c r="C17" s="1" t="s">
        <v>24</v>
      </c>
      <c r="D17" s="18">
        <f>D16/12</f>
        <v>231.05166666666665</v>
      </c>
      <c r="E17" s="1"/>
      <c r="F17" s="1"/>
      <c r="G17" s="1"/>
      <c r="H17" s="1"/>
      <c r="I17" s="1"/>
      <c r="J17" s="1"/>
      <c r="K17" s="1"/>
    </row>
    <row r="18" spans="1:11" ht="12.75" customHeight="1">
      <c r="A18" s="5" t="s">
        <v>25</v>
      </c>
      <c r="B18" s="8"/>
      <c r="C18" s="1" t="s">
        <v>26</v>
      </c>
      <c r="D18" s="18">
        <f>D16/12</f>
        <v>231.05166666666665</v>
      </c>
      <c r="E18" s="1"/>
      <c r="F18" s="1"/>
      <c r="G18" s="1"/>
      <c r="H18" s="1"/>
      <c r="I18" s="1"/>
      <c r="J18" s="1"/>
      <c r="K18" s="1"/>
    </row>
    <row r="19" spans="1:11" ht="12.75" customHeight="1">
      <c r="A19" s="7" t="s">
        <v>27</v>
      </c>
      <c r="B19" s="8">
        <v>900</v>
      </c>
      <c r="C19" s="7" t="s">
        <v>28</v>
      </c>
      <c r="D19" s="18">
        <f>D18/3</f>
        <v>77.017222222222216</v>
      </c>
      <c r="E19" s="1"/>
      <c r="F19" s="1"/>
      <c r="G19" s="1"/>
      <c r="H19" s="1"/>
      <c r="I19" s="1"/>
      <c r="J19" s="1"/>
      <c r="K19" s="1"/>
    </row>
    <row r="20" spans="1:11" ht="12.75" customHeight="1">
      <c r="A20" s="7" t="s">
        <v>29</v>
      </c>
      <c r="B20" s="8">
        <v>6</v>
      </c>
      <c r="C20" s="7" t="s">
        <v>30</v>
      </c>
      <c r="D20" s="18">
        <f>SUM(D16+D17+D18+D19)*0.08</f>
        <v>264.93924444444445</v>
      </c>
      <c r="E20" s="1"/>
      <c r="F20" s="1"/>
      <c r="G20" s="1"/>
      <c r="H20" s="1"/>
      <c r="I20" s="1"/>
      <c r="J20" s="1"/>
      <c r="K20" s="1"/>
    </row>
    <row r="21" spans="1:11" ht="12.75" customHeight="1">
      <c r="A21" s="7" t="s">
        <v>31</v>
      </c>
      <c r="B21" s="8">
        <f>B19*B20</f>
        <v>5400</v>
      </c>
      <c r="C21" s="7" t="s">
        <v>32</v>
      </c>
      <c r="D21" s="18">
        <f>SUM(D16+D17+D18+D19)*0.22</f>
        <v>728.58292222222224</v>
      </c>
      <c r="E21" s="1"/>
      <c r="F21" s="1"/>
      <c r="G21" s="1"/>
      <c r="H21" s="1"/>
      <c r="I21" s="1"/>
      <c r="J21" s="1"/>
      <c r="K21" s="1"/>
    </row>
    <row r="22" spans="1:11" ht="12.75" customHeight="1">
      <c r="A22" s="7" t="s">
        <v>33</v>
      </c>
      <c r="B22" s="8">
        <v>15000</v>
      </c>
      <c r="C22" s="7" t="s">
        <v>34</v>
      </c>
      <c r="D22" s="18">
        <f>D16+D17+D18+D19+D20+D21</f>
        <v>4305.2627222222218</v>
      </c>
      <c r="E22" s="1"/>
      <c r="F22" s="1"/>
      <c r="G22" s="1"/>
      <c r="H22" s="1"/>
      <c r="I22" s="1"/>
      <c r="J22" s="1"/>
      <c r="K22" s="1"/>
    </row>
    <row r="23" spans="1:11" ht="12.75" customHeight="1">
      <c r="A23" s="9" t="s">
        <v>35</v>
      </c>
      <c r="B23" s="10">
        <f>B21/B22</f>
        <v>0.36</v>
      </c>
      <c r="C23" s="7"/>
      <c r="D23" s="8"/>
      <c r="E23" s="1"/>
      <c r="F23" s="1"/>
      <c r="G23" s="1"/>
      <c r="H23" s="1"/>
      <c r="I23" s="1"/>
      <c r="J23" s="1"/>
      <c r="K23" s="1"/>
    </row>
    <row r="24" spans="1:11" ht="12.75" customHeight="1">
      <c r="A24" s="5" t="s">
        <v>36</v>
      </c>
      <c r="B24" s="16"/>
      <c r="C24" s="7"/>
      <c r="D24" s="8"/>
      <c r="E24" s="1"/>
      <c r="F24" s="1"/>
      <c r="G24" s="1"/>
      <c r="H24" s="1"/>
      <c r="I24" s="1"/>
      <c r="J24" s="1"/>
      <c r="K24" s="1"/>
    </row>
    <row r="25" spans="1:11" ht="12.75" customHeight="1">
      <c r="A25" s="7" t="s">
        <v>37</v>
      </c>
      <c r="B25" s="17">
        <v>1200</v>
      </c>
      <c r="C25" s="13" t="s">
        <v>38</v>
      </c>
      <c r="D25" s="10">
        <f>D22/D13</f>
        <v>1.6571450047044733</v>
      </c>
      <c r="E25" s="1"/>
      <c r="F25" s="1"/>
      <c r="G25" s="1"/>
      <c r="H25" s="1"/>
      <c r="I25" s="1"/>
      <c r="J25" s="1"/>
      <c r="K25" s="1"/>
    </row>
    <row r="26" spans="1:11" ht="12.75" customHeight="1">
      <c r="A26" s="9" t="s">
        <v>39</v>
      </c>
      <c r="B26" s="10">
        <f>B25/D13</f>
        <v>0.46189376443418012</v>
      </c>
      <c r="C26" s="19" t="s">
        <v>40</v>
      </c>
      <c r="D26" s="8"/>
      <c r="E26" s="1"/>
      <c r="F26" s="1"/>
      <c r="G26" s="1"/>
      <c r="H26" s="1"/>
      <c r="I26" s="1"/>
      <c r="J26" s="1"/>
      <c r="K26" s="1"/>
    </row>
    <row r="27" spans="1:11" ht="12.75" customHeight="1">
      <c r="A27" s="9"/>
      <c r="B27" s="10"/>
      <c r="C27" s="7" t="s">
        <v>41</v>
      </c>
      <c r="D27" s="8" t="s">
        <v>42</v>
      </c>
      <c r="E27" s="1"/>
      <c r="F27" s="1"/>
      <c r="G27" s="1"/>
      <c r="H27" s="1"/>
      <c r="I27" s="1"/>
      <c r="J27" s="1"/>
      <c r="K27" s="1"/>
    </row>
    <row r="28" spans="1:11" ht="12.75" customHeight="1">
      <c r="A28" s="9"/>
      <c r="B28" s="10"/>
      <c r="C28" s="7" t="s">
        <v>43</v>
      </c>
      <c r="D28" s="8">
        <v>100</v>
      </c>
      <c r="E28" s="1"/>
      <c r="F28" s="1"/>
      <c r="G28" s="1"/>
      <c r="H28" s="1"/>
      <c r="I28" s="1"/>
      <c r="J28" s="1"/>
      <c r="K28" s="1"/>
    </row>
    <row r="29" spans="1:11" ht="12.75" customHeight="1">
      <c r="A29" s="9"/>
      <c r="B29" s="10"/>
      <c r="C29" s="7" t="s">
        <v>44</v>
      </c>
      <c r="D29" s="8">
        <v>50</v>
      </c>
      <c r="E29" s="1"/>
      <c r="F29" s="1"/>
      <c r="G29" s="1"/>
      <c r="H29" s="1"/>
      <c r="I29" s="1"/>
      <c r="J29" s="1"/>
      <c r="K29" s="1"/>
    </row>
    <row r="30" spans="1:11" ht="12.75" customHeight="1">
      <c r="A30" s="9"/>
      <c r="B30" s="10"/>
      <c r="C30" s="7" t="s">
        <v>45</v>
      </c>
      <c r="D30" s="8">
        <v>5</v>
      </c>
      <c r="E30" s="1"/>
      <c r="F30" s="1"/>
      <c r="G30" s="1"/>
      <c r="H30" s="1"/>
      <c r="I30" s="1"/>
      <c r="J30" s="1"/>
      <c r="K30" s="1"/>
    </row>
    <row r="31" spans="1:11" ht="12.75" customHeight="1">
      <c r="A31" s="9"/>
      <c r="B31" s="10"/>
      <c r="C31" s="7" t="s">
        <v>46</v>
      </c>
      <c r="D31" s="8">
        <v>350</v>
      </c>
      <c r="E31" s="1"/>
      <c r="F31" s="1"/>
      <c r="G31" s="1"/>
      <c r="H31" s="1"/>
      <c r="I31" s="1"/>
      <c r="J31" s="1"/>
      <c r="K31" s="1"/>
    </row>
    <row r="32" spans="1:11" ht="12.75" customHeight="1">
      <c r="A32" s="9"/>
      <c r="B32" s="10"/>
      <c r="C32" s="7" t="s">
        <v>47</v>
      </c>
      <c r="D32" s="8">
        <f>SUM(D27:D31)</f>
        <v>505</v>
      </c>
      <c r="E32" s="1"/>
      <c r="F32" s="1"/>
      <c r="G32" s="1"/>
      <c r="H32" s="1"/>
      <c r="I32" s="1"/>
      <c r="J32" s="1"/>
      <c r="K32" s="1"/>
    </row>
    <row r="33" spans="1:11" ht="12.75" customHeight="1">
      <c r="A33" s="9"/>
      <c r="B33" s="10"/>
      <c r="C33" s="9" t="s">
        <v>48</v>
      </c>
      <c r="D33" s="10">
        <f>D32/D13</f>
        <v>0.19438029253271746</v>
      </c>
      <c r="E33" s="1"/>
      <c r="F33" s="1"/>
      <c r="G33" s="1"/>
      <c r="H33" s="1"/>
      <c r="I33" s="1"/>
      <c r="J33" s="1"/>
      <c r="K33" s="1"/>
    </row>
    <row r="34" spans="1:11" ht="12.75" customHeight="1">
      <c r="A34" s="20" t="s">
        <v>49</v>
      </c>
      <c r="B34" s="21">
        <f>B23+B17+B11+B26</f>
        <v>2.27699376443418</v>
      </c>
      <c r="C34" s="20" t="s">
        <v>50</v>
      </c>
      <c r="D34" s="21">
        <f>D33+D25+D14</f>
        <v>2.1209633264904624</v>
      </c>
      <c r="E34" s="1"/>
      <c r="F34" s="1"/>
      <c r="G34" s="1"/>
      <c r="H34" s="1"/>
      <c r="I34" s="1"/>
      <c r="J34" s="1"/>
      <c r="K34" s="1"/>
    </row>
    <row r="35" spans="1:11" ht="12.75" customHeight="1">
      <c r="A35" s="22" t="s">
        <v>51</v>
      </c>
      <c r="B35" s="23"/>
      <c r="C35" s="24"/>
      <c r="D35" s="25">
        <f>D34+B34</f>
        <v>4.3979570909246419</v>
      </c>
      <c r="E35" s="1"/>
      <c r="F35" s="1"/>
      <c r="G35" s="1"/>
      <c r="H35" s="1"/>
      <c r="I35" s="1"/>
      <c r="J35" s="1"/>
      <c r="K35" s="1"/>
    </row>
    <row r="36" spans="1:11" ht="12.75" customHeight="1">
      <c r="A36" s="22" t="s">
        <v>52</v>
      </c>
      <c r="B36" s="23"/>
      <c r="C36" s="24"/>
      <c r="D36" s="26">
        <v>15</v>
      </c>
      <c r="E36" s="27"/>
      <c r="F36" s="27"/>
      <c r="G36" s="1"/>
      <c r="H36" s="1"/>
      <c r="I36" s="1"/>
      <c r="J36" s="1"/>
      <c r="K36" s="1"/>
    </row>
    <row r="37" spans="1:11" ht="12.75" customHeight="1">
      <c r="A37" s="22" t="s">
        <v>53</v>
      </c>
      <c r="B37" s="23"/>
      <c r="C37" s="24"/>
      <c r="D37" s="28">
        <f>D35/100*D36+D35</f>
        <v>5.0576506545633384</v>
      </c>
      <c r="E37" s="27"/>
      <c r="F37" s="29"/>
      <c r="G37" s="1"/>
      <c r="H37" s="1"/>
      <c r="I37" s="1"/>
      <c r="J37" s="1"/>
      <c r="K37" s="1"/>
    </row>
    <row r="38" spans="1:1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>
      <c r="A44" s="1"/>
      <c r="B44" s="1"/>
      <c r="C44" s="1">
        <v>12</v>
      </c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workbookViewId="0">
      <selection activeCell="F10" sqref="F10"/>
    </sheetView>
  </sheetViews>
  <sheetFormatPr defaultColWidth="14.42578125" defaultRowHeight="15" customHeight="1"/>
  <cols>
    <col min="1" max="1" width="33.140625" customWidth="1"/>
    <col min="2" max="2" width="10.42578125" customWidth="1"/>
    <col min="3" max="3" width="34.28515625" customWidth="1"/>
    <col min="4" max="4" width="12" customWidth="1"/>
    <col min="5" max="6" width="9.140625" customWidth="1"/>
    <col min="7" max="11" width="8" customWidth="1"/>
  </cols>
  <sheetData>
    <row r="1" spans="1:11" ht="48" customHeight="1">
      <c r="A1" s="40" t="s">
        <v>64</v>
      </c>
      <c r="B1" s="41"/>
      <c r="C1" s="41"/>
      <c r="D1" s="42"/>
      <c r="E1" s="1"/>
      <c r="F1" s="1"/>
      <c r="G1" s="1"/>
      <c r="H1" s="1"/>
      <c r="I1" s="1"/>
      <c r="J1" s="1"/>
      <c r="K1" s="1"/>
    </row>
    <row r="2" spans="1:11" ht="19.5" customHeight="1">
      <c r="A2" s="36" t="s">
        <v>0</v>
      </c>
      <c r="B2" s="37"/>
      <c r="C2" s="37"/>
      <c r="D2" s="38"/>
      <c r="E2" s="1"/>
      <c r="F2" s="1"/>
      <c r="G2" s="1"/>
      <c r="H2" s="1"/>
      <c r="I2" s="1"/>
      <c r="J2" s="1"/>
      <c r="K2" s="1"/>
    </row>
    <row r="3" spans="1:11" ht="24.75" customHeight="1">
      <c r="A3" s="39" t="s">
        <v>54</v>
      </c>
      <c r="B3" s="31"/>
      <c r="C3" s="31"/>
      <c r="D3" s="32"/>
      <c r="E3" s="1"/>
      <c r="F3" s="1"/>
      <c r="G3" s="1"/>
      <c r="H3" s="1"/>
      <c r="I3" s="1"/>
      <c r="J3" s="1"/>
      <c r="K3" s="1"/>
    </row>
    <row r="4" spans="1:11" ht="24.75" customHeight="1">
      <c r="A4" s="39" t="s">
        <v>55</v>
      </c>
      <c r="B4" s="31"/>
      <c r="C4" s="31"/>
      <c r="D4" s="32"/>
      <c r="E4" s="1"/>
      <c r="F4" s="1"/>
      <c r="G4" s="1"/>
      <c r="H4" s="1"/>
      <c r="I4" s="1"/>
      <c r="J4" s="1"/>
      <c r="K4" s="1"/>
    </row>
    <row r="5" spans="1:11" ht="24.75" customHeight="1">
      <c r="A5" s="39" t="s">
        <v>3</v>
      </c>
      <c r="B5" s="31"/>
      <c r="C5" s="31"/>
      <c r="D5" s="32"/>
      <c r="E5" s="1"/>
      <c r="F5" s="1"/>
      <c r="G5" s="1"/>
      <c r="H5" s="1"/>
      <c r="I5" s="1"/>
      <c r="J5" s="1"/>
      <c r="K5" s="1"/>
    </row>
    <row r="6" spans="1:11" ht="14.25" customHeight="1">
      <c r="A6" s="30"/>
      <c r="B6" s="31"/>
      <c r="C6" s="31"/>
      <c r="D6" s="32"/>
      <c r="E6" s="1"/>
      <c r="F6" s="1"/>
      <c r="G6" s="1"/>
      <c r="H6" s="1"/>
      <c r="I6" s="1"/>
      <c r="J6" s="1"/>
      <c r="K6" s="1"/>
    </row>
    <row r="7" spans="1:11" ht="13.5" customHeight="1">
      <c r="A7" s="2" t="s">
        <v>4</v>
      </c>
      <c r="B7" s="3"/>
      <c r="C7" s="4" t="s">
        <v>5</v>
      </c>
      <c r="D7" s="3"/>
      <c r="E7" s="1"/>
      <c r="F7" s="1"/>
      <c r="G7" s="1"/>
      <c r="H7" s="1"/>
      <c r="I7" s="1"/>
      <c r="J7" s="1"/>
      <c r="K7" s="1"/>
    </row>
    <row r="8" spans="1:11" ht="12.75" customHeight="1">
      <c r="A8" s="5" t="s">
        <v>6</v>
      </c>
      <c r="B8" s="3"/>
      <c r="C8" s="6" t="s">
        <v>7</v>
      </c>
      <c r="D8" s="3"/>
      <c r="E8" s="1"/>
      <c r="F8" s="1"/>
      <c r="G8" s="1"/>
      <c r="H8" s="1"/>
      <c r="I8" s="1"/>
      <c r="J8" s="1"/>
      <c r="K8" s="1"/>
    </row>
    <row r="9" spans="1:11" ht="12.75" customHeight="1">
      <c r="A9" s="7" t="s">
        <v>8</v>
      </c>
      <c r="B9" s="8">
        <v>5.71</v>
      </c>
      <c r="C9" s="1" t="s">
        <v>9</v>
      </c>
      <c r="D9" s="8">
        <v>120000</v>
      </c>
      <c r="E9" s="1"/>
      <c r="F9" s="1"/>
      <c r="G9" s="1"/>
      <c r="H9" s="1"/>
      <c r="I9" s="1"/>
      <c r="J9" s="1"/>
      <c r="K9" s="1"/>
    </row>
    <row r="10" spans="1:11" ht="12.75" customHeight="1">
      <c r="A10" s="7" t="s">
        <v>10</v>
      </c>
      <c r="B10" s="8">
        <v>4</v>
      </c>
      <c r="C10" s="1" t="s">
        <v>11</v>
      </c>
      <c r="D10" s="8">
        <v>5</v>
      </c>
      <c r="E10" s="1"/>
      <c r="F10" s="1"/>
      <c r="G10" s="1"/>
      <c r="H10" s="1"/>
      <c r="I10" s="1"/>
      <c r="J10" s="1"/>
      <c r="K10" s="1"/>
    </row>
    <row r="11" spans="1:11" ht="12.75" customHeight="1">
      <c r="A11" s="9" t="s">
        <v>12</v>
      </c>
      <c r="B11" s="10">
        <f>B9/B10</f>
        <v>1.4275</v>
      </c>
      <c r="C11" s="1" t="s">
        <v>13</v>
      </c>
      <c r="D11" s="8">
        <f>D9/100*D10</f>
        <v>6000</v>
      </c>
      <c r="E11" s="1"/>
      <c r="F11" s="1"/>
      <c r="G11" s="1"/>
      <c r="H11" s="1"/>
      <c r="I11" s="1"/>
      <c r="J11" s="1"/>
      <c r="K11" s="1"/>
    </row>
    <row r="12" spans="1:11" ht="13.5" customHeight="1">
      <c r="A12" s="9"/>
      <c r="B12" s="10"/>
      <c r="C12" s="1" t="s">
        <v>14</v>
      </c>
      <c r="D12" s="8">
        <f>D11/12</f>
        <v>500</v>
      </c>
      <c r="E12" s="1"/>
      <c r="F12" s="1"/>
      <c r="G12" s="1"/>
      <c r="H12" s="1"/>
      <c r="I12" s="1"/>
      <c r="J12" s="1"/>
      <c r="K12" s="1"/>
    </row>
    <row r="13" spans="1:11" ht="13.5" customHeight="1">
      <c r="A13" s="5" t="s">
        <v>15</v>
      </c>
      <c r="B13" s="11"/>
      <c r="C13" s="1" t="s">
        <v>56</v>
      </c>
      <c r="D13" s="12">
        <f>20*106.1</f>
        <v>2122</v>
      </c>
      <c r="E13" s="1"/>
      <c r="F13" s="1"/>
      <c r="G13" s="1"/>
      <c r="H13" s="1"/>
      <c r="I13" s="1"/>
      <c r="J13" s="1"/>
      <c r="K13" s="1"/>
    </row>
    <row r="14" spans="1:11" ht="12.75" customHeight="1">
      <c r="A14" s="7" t="s">
        <v>17</v>
      </c>
      <c r="B14" s="8">
        <v>23.4</v>
      </c>
      <c r="C14" s="13" t="s">
        <v>18</v>
      </c>
      <c r="D14" s="10">
        <f>D12/D13</f>
        <v>0.23562676720075401</v>
      </c>
      <c r="E14" s="1"/>
      <c r="F14" s="14"/>
      <c r="G14" s="1"/>
      <c r="H14" s="1"/>
      <c r="I14" s="1"/>
      <c r="J14" s="1"/>
      <c r="K14" s="1"/>
    </row>
    <row r="15" spans="1:11" ht="13.5" customHeight="1">
      <c r="A15" s="7" t="s">
        <v>19</v>
      </c>
      <c r="B15" s="8">
        <v>276</v>
      </c>
      <c r="C15" s="15" t="s">
        <v>20</v>
      </c>
      <c r="D15" s="16"/>
      <c r="E15" s="1"/>
      <c r="F15" s="1"/>
      <c r="G15" s="1"/>
      <c r="H15" s="1"/>
      <c r="I15" s="1"/>
      <c r="J15" s="1"/>
      <c r="K15" s="1"/>
    </row>
    <row r="16" spans="1:11" ht="13.5" customHeight="1">
      <c r="A16" s="7" t="s">
        <v>21</v>
      </c>
      <c r="B16" s="8">
        <v>10000</v>
      </c>
      <c r="C16" s="1" t="s">
        <v>22</v>
      </c>
      <c r="D16" s="17">
        <v>2772.62</v>
      </c>
      <c r="E16" s="1"/>
      <c r="F16" s="1"/>
      <c r="G16" s="1"/>
      <c r="H16" s="1"/>
      <c r="I16" s="1"/>
      <c r="J16" s="1"/>
      <c r="K16" s="1"/>
    </row>
    <row r="17" spans="1:11" ht="12.75" customHeight="1">
      <c r="A17" s="9" t="s">
        <v>23</v>
      </c>
      <c r="B17" s="10">
        <f>B15/B16</f>
        <v>2.76E-2</v>
      </c>
      <c r="C17" s="1" t="s">
        <v>24</v>
      </c>
      <c r="D17" s="18">
        <f>D16/13</f>
        <v>213.27846153846153</v>
      </c>
      <c r="E17" s="1"/>
      <c r="F17" s="1"/>
      <c r="G17" s="1"/>
      <c r="H17" s="1"/>
      <c r="I17" s="1"/>
      <c r="J17" s="1"/>
      <c r="K17" s="1"/>
    </row>
    <row r="18" spans="1:11" ht="12.75" customHeight="1">
      <c r="A18" s="5" t="s">
        <v>25</v>
      </c>
      <c r="B18" s="8"/>
      <c r="C18" s="1" t="s">
        <v>26</v>
      </c>
      <c r="D18" s="18">
        <f>D16/12</f>
        <v>231.05166666666665</v>
      </c>
      <c r="E18" s="1"/>
      <c r="F18" s="1"/>
      <c r="G18" s="1"/>
      <c r="H18" s="1"/>
      <c r="I18" s="1"/>
      <c r="J18" s="1"/>
      <c r="K18" s="1"/>
    </row>
    <row r="19" spans="1:11" ht="12.75" customHeight="1">
      <c r="A19" s="7" t="s">
        <v>27</v>
      </c>
      <c r="B19" s="8">
        <v>900</v>
      </c>
      <c r="C19" s="7" t="s">
        <v>28</v>
      </c>
      <c r="D19" s="18">
        <f>D18/3</f>
        <v>77.017222222222216</v>
      </c>
      <c r="E19" s="1"/>
      <c r="F19" s="1"/>
      <c r="G19" s="1"/>
      <c r="H19" s="1"/>
      <c r="I19" s="1"/>
      <c r="J19" s="1"/>
      <c r="K19" s="1"/>
    </row>
    <row r="20" spans="1:11" ht="12.75" customHeight="1">
      <c r="A20" s="7" t="s">
        <v>29</v>
      </c>
      <c r="B20" s="8">
        <v>6</v>
      </c>
      <c r="C20" s="7" t="s">
        <v>30</v>
      </c>
      <c r="D20" s="18">
        <v>172</v>
      </c>
      <c r="E20" s="1"/>
      <c r="F20" s="1"/>
      <c r="G20" s="1"/>
      <c r="H20" s="1"/>
      <c r="I20" s="1"/>
      <c r="J20" s="1"/>
      <c r="K20" s="1"/>
    </row>
    <row r="21" spans="1:11" ht="12.75" customHeight="1">
      <c r="A21" s="7" t="s">
        <v>31</v>
      </c>
      <c r="B21" s="8">
        <f>B19*B20</f>
        <v>5400</v>
      </c>
      <c r="C21" s="7" t="s">
        <v>32</v>
      </c>
      <c r="D21" s="18">
        <v>174.75</v>
      </c>
      <c r="E21" s="1"/>
      <c r="F21" s="1"/>
      <c r="G21" s="1"/>
      <c r="H21" s="1"/>
      <c r="I21" s="1"/>
      <c r="J21" s="1"/>
      <c r="K21" s="1"/>
    </row>
    <row r="22" spans="1:11" ht="12.75" customHeight="1">
      <c r="A22" s="7" t="s">
        <v>33</v>
      </c>
      <c r="B22" s="8">
        <v>15000</v>
      </c>
      <c r="C22" s="7" t="s">
        <v>34</v>
      </c>
      <c r="D22" s="18">
        <f>D16+D17+D18+D19+D20+D21</f>
        <v>3640.7173504273505</v>
      </c>
      <c r="E22" s="1"/>
      <c r="F22" s="1"/>
      <c r="G22" s="1"/>
      <c r="H22" s="1"/>
      <c r="I22" s="1"/>
      <c r="J22" s="1"/>
      <c r="K22" s="1"/>
    </row>
    <row r="23" spans="1:11" ht="12.75" customHeight="1">
      <c r="A23" s="9" t="s">
        <v>35</v>
      </c>
      <c r="B23" s="10">
        <f>B21/B22</f>
        <v>0.36</v>
      </c>
      <c r="C23" s="7"/>
      <c r="D23" s="8"/>
      <c r="E23" s="1"/>
      <c r="F23" s="1"/>
      <c r="G23" s="1"/>
      <c r="H23" s="1"/>
      <c r="I23" s="1"/>
      <c r="J23" s="1"/>
      <c r="K23" s="1"/>
    </row>
    <row r="24" spans="1:11" ht="13.5" customHeight="1">
      <c r="A24" s="5" t="s">
        <v>36</v>
      </c>
      <c r="B24" s="16"/>
      <c r="C24" s="7"/>
      <c r="D24" s="8"/>
      <c r="E24" s="1"/>
      <c r="F24" s="1"/>
      <c r="G24" s="1"/>
      <c r="H24" s="1"/>
      <c r="I24" s="1"/>
      <c r="J24" s="1"/>
      <c r="K24" s="1"/>
    </row>
    <row r="25" spans="1:11" ht="13.5" customHeight="1">
      <c r="A25" s="7" t="s">
        <v>37</v>
      </c>
      <c r="B25" s="17">
        <v>1200</v>
      </c>
      <c r="C25" s="13" t="s">
        <v>38</v>
      </c>
      <c r="D25" s="10">
        <f>D22/D13</f>
        <v>1.7157009191457826</v>
      </c>
      <c r="E25" s="1"/>
      <c r="F25" s="1"/>
      <c r="G25" s="1"/>
      <c r="H25" s="1"/>
      <c r="I25" s="1"/>
      <c r="J25" s="1"/>
      <c r="K25" s="1"/>
    </row>
    <row r="26" spans="1:11" ht="12.75" customHeight="1">
      <c r="A26" s="9" t="s">
        <v>39</v>
      </c>
      <c r="B26" s="10">
        <f>B25/D13</f>
        <v>0.56550424128180965</v>
      </c>
      <c r="C26" s="19" t="s">
        <v>40</v>
      </c>
      <c r="D26" s="8"/>
      <c r="E26" s="1"/>
      <c r="F26" s="1"/>
      <c r="G26" s="1"/>
      <c r="H26" s="1"/>
      <c r="I26" s="1"/>
      <c r="J26" s="1"/>
      <c r="K26" s="1"/>
    </row>
    <row r="27" spans="1:11" ht="12.75" customHeight="1">
      <c r="A27" s="9"/>
      <c r="B27" s="10"/>
      <c r="C27" s="7" t="s">
        <v>41</v>
      </c>
      <c r="D27" s="8" t="s">
        <v>42</v>
      </c>
      <c r="E27" s="1"/>
      <c r="F27" s="1"/>
      <c r="G27" s="1"/>
      <c r="H27" s="1"/>
      <c r="I27" s="1"/>
      <c r="J27" s="1"/>
      <c r="K27" s="1"/>
    </row>
    <row r="28" spans="1:11" ht="12.75" customHeight="1">
      <c r="A28" s="9"/>
      <c r="B28" s="10"/>
      <c r="C28" s="7" t="s">
        <v>43</v>
      </c>
      <c r="D28" s="8">
        <v>100</v>
      </c>
      <c r="E28" s="1"/>
      <c r="F28" s="1"/>
      <c r="G28" s="1"/>
      <c r="H28" s="1"/>
      <c r="I28" s="1"/>
      <c r="J28" s="1"/>
      <c r="K28" s="1"/>
    </row>
    <row r="29" spans="1:11" ht="12.75" customHeight="1">
      <c r="A29" s="9"/>
      <c r="B29" s="10"/>
      <c r="C29" s="7" t="s">
        <v>44</v>
      </c>
      <c r="D29" s="8">
        <v>50</v>
      </c>
      <c r="E29" s="1"/>
      <c r="F29" s="1"/>
      <c r="G29" s="1"/>
      <c r="H29" s="1"/>
      <c r="I29" s="1"/>
      <c r="J29" s="1"/>
      <c r="K29" s="1"/>
    </row>
    <row r="30" spans="1:11" ht="12.75" customHeight="1">
      <c r="A30" s="9"/>
      <c r="B30" s="10"/>
      <c r="C30" s="7" t="s">
        <v>45</v>
      </c>
      <c r="D30" s="8">
        <v>5</v>
      </c>
      <c r="E30" s="1"/>
      <c r="F30" s="1"/>
      <c r="G30" s="1"/>
      <c r="H30" s="1"/>
      <c r="I30" s="1"/>
      <c r="J30" s="1"/>
      <c r="K30" s="1"/>
    </row>
    <row r="31" spans="1:11" ht="12.75" customHeight="1">
      <c r="A31" s="9"/>
      <c r="B31" s="10"/>
      <c r="C31" s="7" t="s">
        <v>46</v>
      </c>
      <c r="D31" s="8">
        <v>350</v>
      </c>
      <c r="E31" s="1"/>
      <c r="F31" s="1"/>
      <c r="G31" s="1"/>
      <c r="H31" s="1"/>
      <c r="I31" s="1"/>
      <c r="J31" s="1"/>
      <c r="K31" s="1"/>
    </row>
    <row r="32" spans="1:11" ht="12.75" customHeight="1">
      <c r="A32" s="9"/>
      <c r="B32" s="10"/>
      <c r="C32" s="7" t="s">
        <v>47</v>
      </c>
      <c r="D32" s="8">
        <f>SUM(D27:D31)</f>
        <v>505</v>
      </c>
      <c r="E32" s="1"/>
      <c r="F32" s="1"/>
      <c r="G32" s="1"/>
      <c r="H32" s="1"/>
      <c r="I32" s="1"/>
      <c r="J32" s="1"/>
      <c r="K32" s="1"/>
    </row>
    <row r="33" spans="1:11" ht="13.5" customHeight="1">
      <c r="A33" s="9"/>
      <c r="B33" s="10"/>
      <c r="C33" s="9" t="s">
        <v>48</v>
      </c>
      <c r="D33" s="10">
        <f>D32/D13</f>
        <v>0.23798303487276154</v>
      </c>
      <c r="E33" s="1"/>
      <c r="F33" s="1"/>
      <c r="G33" s="1"/>
      <c r="H33" s="1"/>
      <c r="I33" s="1"/>
      <c r="J33" s="1"/>
      <c r="K33" s="1"/>
    </row>
    <row r="34" spans="1:11" ht="14.25" customHeight="1">
      <c r="A34" s="20" t="s">
        <v>49</v>
      </c>
      <c r="B34" s="21">
        <f>B23+B17+B11+B26</f>
        <v>2.3806042412818096</v>
      </c>
      <c r="C34" s="20" t="s">
        <v>50</v>
      </c>
      <c r="D34" s="21">
        <f>D33+D25+D14</f>
        <v>2.1893107212192984</v>
      </c>
      <c r="E34" s="1"/>
      <c r="F34" s="1"/>
      <c r="G34" s="1"/>
      <c r="H34" s="1"/>
      <c r="I34" s="1"/>
      <c r="J34" s="1"/>
      <c r="K34" s="1"/>
    </row>
    <row r="35" spans="1:11" ht="14.25" customHeight="1">
      <c r="A35" s="22" t="s">
        <v>51</v>
      </c>
      <c r="B35" s="23"/>
      <c r="C35" s="24"/>
      <c r="D35" s="25">
        <f>D34+B34</f>
        <v>4.569914962501108</v>
      </c>
      <c r="E35" s="1"/>
      <c r="F35" s="1"/>
      <c r="G35" s="1"/>
      <c r="H35" s="1"/>
      <c r="I35" s="1"/>
      <c r="J35" s="1"/>
      <c r="K35" s="1"/>
    </row>
    <row r="36" spans="1:11" ht="14.25" customHeight="1">
      <c r="A36" s="22" t="s">
        <v>52</v>
      </c>
      <c r="B36" s="23"/>
      <c r="C36" s="24"/>
      <c r="D36" s="26">
        <v>15</v>
      </c>
      <c r="E36" s="27"/>
      <c r="F36" s="27"/>
      <c r="G36" s="1"/>
      <c r="H36" s="1"/>
      <c r="I36" s="1"/>
      <c r="J36" s="1"/>
      <c r="K36" s="1"/>
    </row>
    <row r="37" spans="1:11" ht="14.25" customHeight="1">
      <c r="A37" s="22" t="s">
        <v>53</v>
      </c>
      <c r="B37" s="23"/>
      <c r="C37" s="24"/>
      <c r="D37" s="28">
        <f>D35/100*D36+D35</f>
        <v>5.2554022068762745</v>
      </c>
      <c r="E37" s="27"/>
      <c r="F37" s="29"/>
      <c r="G37" s="1"/>
      <c r="H37" s="1"/>
      <c r="I37" s="1"/>
      <c r="J37" s="1"/>
      <c r="K37" s="1"/>
    </row>
    <row r="38" spans="1:1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" footer="0"/>
  <pageSetup scale="9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sqref="A1:D1"/>
    </sheetView>
  </sheetViews>
  <sheetFormatPr defaultColWidth="14.42578125" defaultRowHeight="15" customHeight="1"/>
  <cols>
    <col min="1" max="1" width="33.140625" customWidth="1"/>
    <col min="2" max="2" width="10.42578125" customWidth="1"/>
    <col min="3" max="3" width="34.28515625" customWidth="1"/>
    <col min="4" max="4" width="11" customWidth="1"/>
    <col min="5" max="6" width="9.140625" customWidth="1"/>
    <col min="7" max="11" width="8" customWidth="1"/>
  </cols>
  <sheetData>
    <row r="1" spans="1:11" ht="24" customHeight="1">
      <c r="A1" s="33" t="s">
        <v>66</v>
      </c>
      <c r="B1" s="34"/>
      <c r="C1" s="34"/>
      <c r="D1" s="35"/>
      <c r="E1" s="1"/>
      <c r="F1" s="1"/>
      <c r="G1" s="1"/>
      <c r="H1" s="1"/>
      <c r="I1" s="1"/>
      <c r="J1" s="1"/>
      <c r="K1" s="1"/>
    </row>
    <row r="2" spans="1:11" ht="19.5" customHeight="1">
      <c r="A2" s="36" t="s">
        <v>57</v>
      </c>
      <c r="B2" s="37"/>
      <c r="C2" s="37"/>
      <c r="D2" s="38"/>
      <c r="E2" s="1"/>
      <c r="F2" s="1"/>
      <c r="G2" s="1"/>
      <c r="H2" s="1"/>
      <c r="I2" s="1"/>
      <c r="J2" s="1"/>
      <c r="K2" s="1"/>
    </row>
    <row r="3" spans="1:11" ht="24.75" customHeight="1">
      <c r="A3" s="39" t="s">
        <v>58</v>
      </c>
      <c r="B3" s="31"/>
      <c r="C3" s="31"/>
      <c r="D3" s="32"/>
      <c r="E3" s="1"/>
      <c r="F3" s="1"/>
      <c r="G3" s="1"/>
      <c r="H3" s="1"/>
      <c r="I3" s="1"/>
      <c r="J3" s="1"/>
      <c r="K3" s="1"/>
    </row>
    <row r="4" spans="1:11" ht="24.75" customHeight="1">
      <c r="A4" s="39" t="s">
        <v>59</v>
      </c>
      <c r="B4" s="31"/>
      <c r="C4" s="31"/>
      <c r="D4" s="32"/>
      <c r="E4" s="1"/>
      <c r="F4" s="1"/>
      <c r="G4" s="1"/>
      <c r="H4" s="1"/>
      <c r="I4" s="1"/>
      <c r="J4" s="1"/>
      <c r="K4" s="1"/>
    </row>
    <row r="5" spans="1:11" ht="24.75" customHeight="1">
      <c r="A5" s="39" t="s">
        <v>3</v>
      </c>
      <c r="B5" s="31"/>
      <c r="C5" s="31"/>
      <c r="D5" s="32"/>
      <c r="E5" s="1"/>
      <c r="F5" s="1"/>
      <c r="G5" s="1"/>
      <c r="H5" s="1"/>
      <c r="I5" s="1"/>
      <c r="J5" s="1"/>
      <c r="K5" s="1"/>
    </row>
    <row r="6" spans="1:11" ht="14.25" customHeight="1">
      <c r="A6" s="30"/>
      <c r="B6" s="31"/>
      <c r="C6" s="31"/>
      <c r="D6" s="32"/>
      <c r="E6" s="1"/>
      <c r="F6" s="1"/>
      <c r="G6" s="1"/>
      <c r="H6" s="1"/>
      <c r="I6" s="1"/>
      <c r="J6" s="1"/>
      <c r="K6" s="1"/>
    </row>
    <row r="7" spans="1:11" ht="13.5" customHeight="1">
      <c r="A7" s="2" t="s">
        <v>4</v>
      </c>
      <c r="B7" s="3"/>
      <c r="C7" s="4" t="s">
        <v>5</v>
      </c>
      <c r="D7" s="3"/>
      <c r="E7" s="1"/>
      <c r="F7" s="1"/>
      <c r="G7" s="1"/>
      <c r="H7" s="1"/>
      <c r="I7" s="1"/>
      <c r="J7" s="1"/>
      <c r="K7" s="1"/>
    </row>
    <row r="8" spans="1:11" ht="12.75" customHeight="1">
      <c r="A8" s="5" t="s">
        <v>6</v>
      </c>
      <c r="B8" s="3"/>
      <c r="C8" s="6" t="s">
        <v>7</v>
      </c>
      <c r="D8" s="3"/>
      <c r="E8" s="1"/>
      <c r="F8" s="1"/>
      <c r="G8" s="1"/>
      <c r="H8" s="1"/>
      <c r="I8" s="1"/>
      <c r="J8" s="1"/>
      <c r="K8" s="1"/>
    </row>
    <row r="9" spans="1:11" ht="12.75" customHeight="1">
      <c r="A9" s="7" t="s">
        <v>8</v>
      </c>
      <c r="B9" s="8">
        <v>5.71</v>
      </c>
      <c r="C9" s="1" t="s">
        <v>9</v>
      </c>
      <c r="D9" s="8">
        <v>90000</v>
      </c>
      <c r="E9" s="1"/>
      <c r="F9" s="1"/>
      <c r="G9" s="1"/>
      <c r="H9" s="1"/>
      <c r="I9" s="1"/>
      <c r="J9" s="1"/>
      <c r="K9" s="1"/>
    </row>
    <row r="10" spans="1:11" ht="12.75" customHeight="1">
      <c r="A10" s="7" t="s">
        <v>10</v>
      </c>
      <c r="B10" s="8">
        <v>6.5</v>
      </c>
      <c r="C10" s="1" t="s">
        <v>11</v>
      </c>
      <c r="D10" s="8">
        <v>7</v>
      </c>
      <c r="E10" s="1"/>
      <c r="F10" s="1"/>
      <c r="G10" s="1"/>
      <c r="H10" s="1"/>
      <c r="I10" s="1"/>
      <c r="J10" s="1"/>
      <c r="K10" s="1"/>
    </row>
    <row r="11" spans="1:11" ht="12.75" customHeight="1">
      <c r="A11" s="9" t="s">
        <v>12</v>
      </c>
      <c r="B11" s="10">
        <f>B9/B10</f>
        <v>0.8784615384615384</v>
      </c>
      <c r="C11" s="1" t="s">
        <v>13</v>
      </c>
      <c r="D11" s="8">
        <f>D9/100*D10</f>
        <v>6300</v>
      </c>
      <c r="E11" s="1"/>
      <c r="F11" s="1"/>
      <c r="G11" s="1"/>
      <c r="H11" s="1"/>
      <c r="I11" s="1"/>
      <c r="J11" s="1"/>
      <c r="K11" s="1"/>
    </row>
    <row r="12" spans="1:11" ht="13.5" customHeight="1">
      <c r="A12" s="9"/>
      <c r="B12" s="10"/>
      <c r="C12" s="1" t="s">
        <v>14</v>
      </c>
      <c r="D12" s="8">
        <f>D11/12</f>
        <v>525</v>
      </c>
      <c r="E12" s="1"/>
      <c r="F12" s="1"/>
      <c r="G12" s="1"/>
      <c r="H12" s="1"/>
      <c r="I12" s="1"/>
      <c r="J12" s="1"/>
      <c r="K12" s="1"/>
    </row>
    <row r="13" spans="1:11" ht="13.5" customHeight="1">
      <c r="A13" s="5" t="s">
        <v>15</v>
      </c>
      <c r="B13" s="11"/>
      <c r="C13" s="1" t="s">
        <v>60</v>
      </c>
      <c r="D13" s="12">
        <f>20*119.7</f>
        <v>2394</v>
      </c>
      <c r="E13" s="1"/>
      <c r="F13" s="1"/>
      <c r="G13" s="1"/>
      <c r="H13" s="1"/>
      <c r="I13" s="1"/>
      <c r="J13" s="1"/>
      <c r="K13" s="1"/>
    </row>
    <row r="14" spans="1:11" ht="12.75" customHeight="1">
      <c r="A14" s="7" t="s">
        <v>17</v>
      </c>
      <c r="B14" s="8">
        <v>26.9</v>
      </c>
      <c r="C14" s="13" t="s">
        <v>18</v>
      </c>
      <c r="D14" s="10">
        <f>D12/D13</f>
        <v>0.21929824561403508</v>
      </c>
      <c r="E14" s="1"/>
      <c r="F14" s="14"/>
      <c r="G14" s="1"/>
      <c r="H14" s="1"/>
      <c r="I14" s="1"/>
      <c r="J14" s="1"/>
      <c r="K14" s="1"/>
    </row>
    <row r="15" spans="1:11" ht="13.5" customHeight="1">
      <c r="A15" s="7" t="s">
        <v>61</v>
      </c>
      <c r="B15" s="8">
        <v>275</v>
      </c>
      <c r="C15" s="15" t="s">
        <v>20</v>
      </c>
      <c r="D15" s="16"/>
      <c r="E15" s="1"/>
      <c r="F15" s="1"/>
      <c r="G15" s="1"/>
      <c r="H15" s="1"/>
      <c r="I15" s="1"/>
      <c r="J15" s="1"/>
      <c r="K15" s="1"/>
    </row>
    <row r="16" spans="1:11" ht="13.5" customHeight="1">
      <c r="A16" s="7" t="s">
        <v>21</v>
      </c>
      <c r="B16" s="8">
        <v>10000</v>
      </c>
      <c r="C16" s="1" t="s">
        <v>22</v>
      </c>
      <c r="D16" s="17">
        <v>2321.75</v>
      </c>
      <c r="E16" s="1"/>
      <c r="F16" s="1"/>
      <c r="G16" s="1"/>
      <c r="H16" s="1"/>
      <c r="I16" s="1"/>
      <c r="J16" s="1"/>
      <c r="K16" s="1"/>
    </row>
    <row r="17" spans="1:11" ht="12.75" customHeight="1">
      <c r="A17" s="9" t="s">
        <v>23</v>
      </c>
      <c r="B17" s="10">
        <f>B15/B16</f>
        <v>2.75E-2</v>
      </c>
      <c r="C17" s="1" t="s">
        <v>24</v>
      </c>
      <c r="D17" s="18">
        <f>D16/12</f>
        <v>193.47916666666666</v>
      </c>
      <c r="E17" s="1"/>
      <c r="F17" s="1"/>
      <c r="G17" s="1"/>
      <c r="H17" s="1"/>
      <c r="I17" s="1"/>
      <c r="J17" s="1"/>
      <c r="K17" s="1"/>
    </row>
    <row r="18" spans="1:11" ht="12.75" customHeight="1">
      <c r="A18" s="5" t="s">
        <v>25</v>
      </c>
      <c r="B18" s="8"/>
      <c r="C18" s="1" t="s">
        <v>26</v>
      </c>
      <c r="D18" s="18">
        <f>D16/12</f>
        <v>193.47916666666666</v>
      </c>
      <c r="E18" s="1"/>
      <c r="F18" s="1"/>
      <c r="G18" s="1"/>
      <c r="H18" s="1"/>
      <c r="I18" s="1"/>
      <c r="J18" s="1"/>
      <c r="K18" s="1"/>
    </row>
    <row r="19" spans="1:11" ht="12.75" customHeight="1">
      <c r="A19" s="7" t="s">
        <v>62</v>
      </c>
      <c r="B19" s="8">
        <v>700</v>
      </c>
      <c r="C19" s="7" t="s">
        <v>28</v>
      </c>
      <c r="D19" s="18">
        <f>D18/3</f>
        <v>64.493055555555557</v>
      </c>
      <c r="E19" s="1"/>
      <c r="F19" s="1"/>
      <c r="G19" s="1"/>
      <c r="H19" s="1"/>
      <c r="I19" s="1"/>
      <c r="J19" s="1"/>
      <c r="K19" s="1"/>
    </row>
    <row r="20" spans="1:11" ht="12.75" customHeight="1">
      <c r="A20" s="7" t="s">
        <v>29</v>
      </c>
      <c r="B20" s="8">
        <v>4</v>
      </c>
      <c r="C20" s="7" t="s">
        <v>30</v>
      </c>
      <c r="D20" s="18">
        <f>SUM(D16+D17+D18+D19)*0.08</f>
        <v>221.85611111111109</v>
      </c>
      <c r="E20" s="1"/>
      <c r="F20" s="1"/>
      <c r="G20" s="1"/>
      <c r="H20" s="1"/>
      <c r="I20" s="1"/>
      <c r="J20" s="1"/>
      <c r="K20" s="1"/>
    </row>
    <row r="21" spans="1:11" ht="12.75" customHeight="1">
      <c r="A21" s="7" t="s">
        <v>63</v>
      </c>
      <c r="B21" s="8">
        <f>B19*B20</f>
        <v>2800</v>
      </c>
      <c r="C21" s="7" t="s">
        <v>32</v>
      </c>
      <c r="D21" s="18">
        <f>SUM(D16+D17+D18+D19)*0.22</f>
        <v>610.10430555555547</v>
      </c>
      <c r="E21" s="1"/>
      <c r="F21" s="1"/>
      <c r="G21" s="1"/>
      <c r="H21" s="1"/>
      <c r="I21" s="1"/>
      <c r="J21" s="1"/>
      <c r="K21" s="1"/>
    </row>
    <row r="22" spans="1:11" ht="12.75" customHeight="1">
      <c r="A22" s="7" t="s">
        <v>33</v>
      </c>
      <c r="B22" s="8">
        <v>15000</v>
      </c>
      <c r="C22" s="7" t="s">
        <v>34</v>
      </c>
      <c r="D22" s="18">
        <f>D16+D17+D18+D19+D20+D21</f>
        <v>3605.1618055555555</v>
      </c>
      <c r="E22" s="1"/>
      <c r="F22" s="1"/>
      <c r="G22" s="1"/>
      <c r="H22" s="1"/>
      <c r="I22" s="1"/>
      <c r="J22" s="1"/>
      <c r="K22" s="1"/>
    </row>
    <row r="23" spans="1:11" ht="12.75" customHeight="1">
      <c r="A23" s="9" t="s">
        <v>35</v>
      </c>
      <c r="B23" s="10">
        <f>B21/B22</f>
        <v>0.18666666666666668</v>
      </c>
      <c r="C23" s="7"/>
      <c r="D23" s="8"/>
      <c r="E23" s="1"/>
      <c r="F23" s="1"/>
      <c r="G23" s="1"/>
      <c r="H23" s="1"/>
      <c r="I23" s="1"/>
      <c r="J23" s="1"/>
      <c r="K23" s="1"/>
    </row>
    <row r="24" spans="1:11" ht="13.5" customHeight="1">
      <c r="A24" s="5" t="s">
        <v>36</v>
      </c>
      <c r="B24" s="16"/>
      <c r="C24" s="7"/>
      <c r="D24" s="8"/>
      <c r="E24" s="1"/>
      <c r="F24" s="1"/>
      <c r="G24" s="1"/>
      <c r="H24" s="1"/>
      <c r="I24" s="1"/>
      <c r="J24" s="1"/>
      <c r="K24" s="1"/>
    </row>
    <row r="25" spans="1:11" ht="13.5" customHeight="1">
      <c r="A25" s="7" t="s">
        <v>37</v>
      </c>
      <c r="B25" s="17">
        <v>1200</v>
      </c>
      <c r="C25" s="13" t="s">
        <v>38</v>
      </c>
      <c r="D25" s="10">
        <f>D22/D13</f>
        <v>1.5059155411677341</v>
      </c>
      <c r="E25" s="1"/>
      <c r="F25" s="1"/>
      <c r="G25" s="1"/>
      <c r="H25" s="1"/>
      <c r="I25" s="1"/>
      <c r="J25" s="1"/>
      <c r="K25" s="1"/>
    </row>
    <row r="26" spans="1:11" ht="12.75" customHeight="1">
      <c r="A26" s="9" t="s">
        <v>39</v>
      </c>
      <c r="B26" s="10">
        <f>B25/D13</f>
        <v>0.50125313283208017</v>
      </c>
      <c r="C26" s="19" t="s">
        <v>40</v>
      </c>
      <c r="D26" s="8"/>
      <c r="E26" s="1"/>
      <c r="F26" s="1"/>
      <c r="G26" s="1"/>
      <c r="H26" s="1"/>
      <c r="I26" s="1"/>
      <c r="J26" s="1"/>
      <c r="K26" s="1"/>
    </row>
    <row r="27" spans="1:11" ht="12.75" customHeight="1">
      <c r="A27" s="9"/>
      <c r="B27" s="10"/>
      <c r="C27" s="7" t="s">
        <v>41</v>
      </c>
      <c r="D27" s="8" t="s">
        <v>42</v>
      </c>
      <c r="E27" s="1"/>
      <c r="F27" s="1"/>
      <c r="G27" s="1"/>
      <c r="H27" s="1"/>
      <c r="I27" s="1"/>
      <c r="J27" s="1"/>
      <c r="K27" s="1"/>
    </row>
    <row r="28" spans="1:11" ht="12.75" customHeight="1">
      <c r="A28" s="9"/>
      <c r="B28" s="10"/>
      <c r="C28" s="7" t="s">
        <v>43</v>
      </c>
      <c r="D28" s="8">
        <v>100</v>
      </c>
      <c r="E28" s="1"/>
      <c r="F28" s="1"/>
      <c r="G28" s="1"/>
      <c r="H28" s="1"/>
      <c r="I28" s="1"/>
      <c r="J28" s="1"/>
      <c r="K28" s="1"/>
    </row>
    <row r="29" spans="1:11" ht="12.75" customHeight="1">
      <c r="A29" s="9"/>
      <c r="B29" s="10"/>
      <c r="C29" s="7" t="s">
        <v>44</v>
      </c>
      <c r="D29" s="8">
        <v>50</v>
      </c>
      <c r="E29" s="1"/>
      <c r="F29" s="1"/>
      <c r="G29" s="1"/>
      <c r="H29" s="1"/>
      <c r="I29" s="1"/>
      <c r="J29" s="1"/>
      <c r="K29" s="1"/>
    </row>
    <row r="30" spans="1:11" ht="12.75" customHeight="1">
      <c r="A30" s="9"/>
      <c r="B30" s="10"/>
      <c r="C30" s="7" t="s">
        <v>45</v>
      </c>
      <c r="D30" s="8">
        <v>5</v>
      </c>
      <c r="E30" s="1"/>
      <c r="F30" s="1"/>
      <c r="G30" s="1"/>
      <c r="H30" s="1"/>
      <c r="I30" s="1"/>
      <c r="J30" s="1"/>
      <c r="K30" s="1"/>
    </row>
    <row r="31" spans="1:11" ht="12.75" customHeight="1">
      <c r="A31" s="9"/>
      <c r="B31" s="10"/>
      <c r="C31" s="7" t="s">
        <v>46</v>
      </c>
      <c r="D31" s="8">
        <v>350</v>
      </c>
      <c r="E31" s="1"/>
      <c r="F31" s="1"/>
      <c r="G31" s="1"/>
      <c r="H31" s="1"/>
      <c r="I31" s="1"/>
      <c r="J31" s="1"/>
      <c r="K31" s="1"/>
    </row>
    <row r="32" spans="1:11" ht="12.75" customHeight="1">
      <c r="A32" s="9"/>
      <c r="B32" s="10"/>
      <c r="C32" s="7" t="s">
        <v>47</v>
      </c>
      <c r="D32" s="8">
        <f>SUM(D27:D31)</f>
        <v>505</v>
      </c>
      <c r="E32" s="1"/>
      <c r="F32" s="1"/>
      <c r="G32" s="1"/>
      <c r="H32" s="1"/>
      <c r="I32" s="1"/>
      <c r="J32" s="1"/>
      <c r="K32" s="1"/>
    </row>
    <row r="33" spans="1:11" ht="13.5" customHeight="1">
      <c r="A33" s="9"/>
      <c r="B33" s="10"/>
      <c r="C33" s="9" t="s">
        <v>48</v>
      </c>
      <c r="D33" s="10">
        <f>D32/D13</f>
        <v>0.21094402673350041</v>
      </c>
      <c r="E33" s="1"/>
      <c r="F33" s="1"/>
      <c r="G33" s="1"/>
      <c r="H33" s="1"/>
      <c r="I33" s="1"/>
      <c r="J33" s="1"/>
      <c r="K33" s="1"/>
    </row>
    <row r="34" spans="1:11" ht="14.25" customHeight="1">
      <c r="A34" s="20" t="s">
        <v>49</v>
      </c>
      <c r="B34" s="21">
        <f>B23+B17+B11+B26</f>
        <v>1.5938813379602852</v>
      </c>
      <c r="C34" s="20" t="s">
        <v>50</v>
      </c>
      <c r="D34" s="21">
        <f>D33+D25+D14</f>
        <v>1.9361578135152695</v>
      </c>
      <c r="E34" s="1"/>
      <c r="F34" s="1"/>
      <c r="G34" s="1"/>
      <c r="H34" s="1"/>
      <c r="I34" s="1"/>
      <c r="J34" s="1"/>
      <c r="K34" s="1"/>
    </row>
    <row r="35" spans="1:11" ht="14.25" customHeight="1">
      <c r="A35" s="22" t="s">
        <v>51</v>
      </c>
      <c r="B35" s="23"/>
      <c r="C35" s="24"/>
      <c r="D35" s="25">
        <f>D34+B34</f>
        <v>3.5300391514755547</v>
      </c>
      <c r="E35" s="1"/>
      <c r="F35" s="1"/>
      <c r="G35" s="1"/>
      <c r="H35" s="1"/>
      <c r="I35" s="1"/>
      <c r="J35" s="1"/>
      <c r="K35" s="1"/>
    </row>
    <row r="36" spans="1:11" ht="14.25" customHeight="1">
      <c r="A36" s="22" t="s">
        <v>52</v>
      </c>
      <c r="B36" s="23"/>
      <c r="C36" s="24"/>
      <c r="D36" s="26">
        <v>15</v>
      </c>
      <c r="E36" s="27"/>
      <c r="F36" s="27"/>
      <c r="G36" s="1"/>
      <c r="H36" s="1"/>
      <c r="I36" s="1"/>
      <c r="J36" s="1"/>
      <c r="K36" s="1"/>
    </row>
    <row r="37" spans="1:11" ht="14.25" customHeight="1">
      <c r="A37" s="22" t="s">
        <v>53</v>
      </c>
      <c r="B37" s="23"/>
      <c r="C37" s="24"/>
      <c r="D37" s="28">
        <f>D35/100*D36+D35</f>
        <v>4.059545024196888</v>
      </c>
      <c r="E37" s="27"/>
      <c r="F37" s="29"/>
      <c r="G37" s="1"/>
      <c r="H37" s="1"/>
      <c r="I37" s="1"/>
      <c r="J37" s="1"/>
      <c r="K37" s="1"/>
    </row>
    <row r="38" spans="1:1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" footer="0"/>
  <pageSetup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Itinerário 1</vt:lpstr>
      <vt:lpstr>Itinerário 2</vt:lpstr>
      <vt:lpstr>Itinerário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Licitação</cp:lastModifiedBy>
  <cp:revision>42</cp:revision>
  <cp:lastPrinted>2023-05-04T14:22:49Z</cp:lastPrinted>
  <dcterms:created xsi:type="dcterms:W3CDTF">2015-05-07T11:14:26Z</dcterms:created>
  <dcterms:modified xsi:type="dcterms:W3CDTF">2023-05-04T14:22:59Z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